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esktop\Recursos de Once\REC11_14\"/>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20490" windowHeight="775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H55" i="1" s="1"/>
  <c r="I56" i="1"/>
  <c r="I57" i="1"/>
  <c r="H57" i="1" s="1"/>
  <c r="I58" i="1"/>
  <c r="I59" i="1"/>
  <c r="H59" i="1" s="1"/>
  <c r="I60" i="1"/>
  <c r="I61" i="1"/>
  <c r="H61" i="1" s="1"/>
  <c r="I62" i="1"/>
  <c r="I63" i="1"/>
  <c r="H63" i="1" s="1"/>
  <c r="I64" i="1"/>
  <c r="H64" i="1" s="1"/>
  <c r="I65" i="1"/>
  <c r="H65" i="1" s="1"/>
  <c r="I66" i="1"/>
  <c r="H66" i="1" s="1"/>
  <c r="I67" i="1"/>
  <c r="H67" i="1" s="1"/>
  <c r="I68" i="1"/>
  <c r="H68" i="1" s="1"/>
  <c r="I69" i="1"/>
  <c r="H69" i="1" s="1"/>
  <c r="I70" i="1"/>
  <c r="H70" i="1" s="1"/>
  <c r="I71" i="1"/>
  <c r="H71" i="1" s="1"/>
  <c r="I72" i="1"/>
  <c r="H72" i="1" s="1"/>
  <c r="I73" i="1"/>
  <c r="H73" i="1" s="1"/>
  <c r="I74" i="1"/>
  <c r="H74" i="1" s="1"/>
  <c r="I75" i="1"/>
  <c r="H75" i="1" s="1"/>
  <c r="I76" i="1"/>
  <c r="H76" i="1" s="1"/>
  <c r="I77" i="1"/>
  <c r="H77" i="1" s="1"/>
  <c r="I78" i="1"/>
  <c r="H78" i="1" s="1"/>
  <c r="I79" i="1"/>
  <c r="H79" i="1" s="1"/>
  <c r="I80" i="1"/>
  <c r="H80" i="1" s="1"/>
  <c r="I81" i="1"/>
  <c r="H81" i="1" s="1"/>
  <c r="I82" i="1"/>
  <c r="H82" i="1" s="1"/>
  <c r="I83" i="1"/>
  <c r="H83" i="1" s="1"/>
  <c r="I84" i="1"/>
  <c r="H84" i="1" s="1"/>
  <c r="F85" i="1"/>
  <c r="G85" i="1" s="1"/>
  <c r="I85" i="1"/>
  <c r="H85" i="1" s="1"/>
  <c r="F86" i="1"/>
  <c r="G86" i="1" s="1"/>
  <c r="I86" i="1"/>
  <c r="H86" i="1" s="1"/>
  <c r="F87" i="1"/>
  <c r="G87" i="1" s="1"/>
  <c r="I87" i="1"/>
  <c r="H87" i="1" s="1"/>
  <c r="F88" i="1"/>
  <c r="G88" i="1" s="1"/>
  <c r="I88" i="1"/>
  <c r="H88" i="1" s="1"/>
  <c r="F89" i="1"/>
  <c r="G89" i="1" s="1"/>
  <c r="I89" i="1"/>
  <c r="H89" i="1" s="1"/>
  <c r="F90" i="1"/>
  <c r="G90" i="1" s="1"/>
  <c r="I90" i="1"/>
  <c r="H90" i="1" s="1"/>
  <c r="F91" i="1"/>
  <c r="G91" i="1" s="1"/>
  <c r="I91" i="1"/>
  <c r="H91" i="1" s="1"/>
  <c r="F92" i="1"/>
  <c r="G92" i="1" s="1"/>
  <c r="I92" i="1"/>
  <c r="H92" i="1" s="1"/>
  <c r="F93" i="1"/>
  <c r="G93" i="1" s="1"/>
  <c r="I93" i="1"/>
  <c r="H93" i="1" s="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H56" i="1" l="1"/>
  <c r="H60" i="1"/>
  <c r="H62" i="1"/>
  <c r="H58" i="1"/>
  <c r="H54" i="1"/>
  <c r="H53" i="1"/>
  <c r="H52" i="1"/>
  <c r="H51" i="1"/>
  <c r="H50" i="1"/>
  <c r="H49" i="1"/>
  <c r="H48" i="1"/>
  <c r="H46" i="1"/>
  <c r="H45" i="1"/>
  <c r="H44" i="1"/>
  <c r="H43" i="1"/>
  <c r="H38" i="1"/>
  <c r="H37" i="1"/>
  <c r="H36" i="1"/>
  <c r="H35" i="1"/>
  <c r="H34" i="1"/>
  <c r="H33" i="1"/>
  <c r="H32" i="1"/>
  <c r="H31" i="1"/>
  <c r="H30" i="1"/>
  <c r="H29" i="1"/>
  <c r="H28" i="1"/>
  <c r="H27" i="1"/>
  <c r="H26" i="1"/>
  <c r="H25" i="1"/>
  <c r="H24" i="1"/>
  <c r="H23" i="1"/>
  <c r="H22" i="1"/>
  <c r="H21" i="1"/>
  <c r="H20" i="1"/>
  <c r="H19" i="1"/>
  <c r="H18" i="1"/>
  <c r="H17" i="1"/>
  <c r="H16" i="1"/>
  <c r="H15" i="1"/>
  <c r="H14" i="1"/>
  <c r="H13" i="1"/>
  <c r="H12" i="1"/>
  <c r="H11" i="1"/>
  <c r="K45" i="2"/>
  <c r="J21" i="2"/>
  <c r="I21" i="2"/>
  <c r="H21" i="2"/>
  <c r="D18" i="2"/>
  <c r="D17" i="2"/>
  <c r="D7" i="2"/>
  <c r="D5"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F84" i="1" s="1"/>
  <c r="G84" i="1" s="1"/>
  <c r="C83" i="1"/>
  <c r="A83" i="1"/>
  <c r="F83" i="1" s="1"/>
  <c r="G83" i="1" s="1"/>
  <c r="C82" i="1"/>
  <c r="A82" i="1"/>
  <c r="F82" i="1" s="1"/>
  <c r="G82" i="1" s="1"/>
  <c r="C81" i="1"/>
  <c r="A81" i="1"/>
  <c r="F81" i="1" s="1"/>
  <c r="G81" i="1" s="1"/>
  <c r="C80" i="1"/>
  <c r="A80" i="1"/>
  <c r="F80" i="1" s="1"/>
  <c r="G80" i="1" s="1"/>
  <c r="C79" i="1"/>
  <c r="A79" i="1"/>
  <c r="F79" i="1" s="1"/>
  <c r="G79" i="1" s="1"/>
  <c r="C78" i="1"/>
  <c r="A78" i="1"/>
  <c r="F78" i="1" s="1"/>
  <c r="G78" i="1" s="1"/>
  <c r="C77" i="1"/>
  <c r="A77" i="1"/>
  <c r="F77" i="1" s="1"/>
  <c r="G77" i="1" s="1"/>
  <c r="C76" i="1"/>
  <c r="A76" i="1"/>
  <c r="F76" i="1" s="1"/>
  <c r="G76" i="1" s="1"/>
  <c r="C75" i="1"/>
  <c r="A75" i="1"/>
  <c r="F75" i="1" s="1"/>
  <c r="G75" i="1" s="1"/>
  <c r="C74" i="1"/>
  <c r="A74" i="1"/>
  <c r="F74" i="1" s="1"/>
  <c r="G74" i="1" s="1"/>
  <c r="C73" i="1"/>
  <c r="A73" i="1"/>
  <c r="F73" i="1" s="1"/>
  <c r="G73" i="1" s="1"/>
  <c r="C72" i="1"/>
  <c r="A72" i="1"/>
  <c r="F72" i="1" s="1"/>
  <c r="G72" i="1" s="1"/>
  <c r="C71" i="1"/>
  <c r="A71" i="1"/>
  <c r="F71" i="1" s="1"/>
  <c r="G71" i="1" s="1"/>
  <c r="C70" i="1"/>
  <c r="A70" i="1"/>
  <c r="F70" i="1" s="1"/>
  <c r="G70" i="1" s="1"/>
  <c r="C69" i="1"/>
  <c r="A69" i="1"/>
  <c r="F69" i="1" s="1"/>
  <c r="G69" i="1" s="1"/>
  <c r="C68" i="1"/>
  <c r="A68" i="1"/>
  <c r="F68" i="1" s="1"/>
  <c r="G68" i="1" s="1"/>
  <c r="C67" i="1"/>
  <c r="A67" i="1"/>
  <c r="F67" i="1" s="1"/>
  <c r="G67" i="1" s="1"/>
  <c r="C66" i="1"/>
  <c r="A66" i="1"/>
  <c r="F66" i="1" s="1"/>
  <c r="G66" i="1" s="1"/>
  <c r="C65" i="1"/>
  <c r="A65" i="1"/>
  <c r="F65" i="1" s="1"/>
  <c r="G65" i="1" s="1"/>
  <c r="C64" i="1"/>
  <c r="A64" i="1"/>
  <c r="F64" i="1" s="1"/>
  <c r="G64" i="1" s="1"/>
  <c r="C63" i="1"/>
  <c r="A63" i="1"/>
  <c r="F63" i="1" s="1"/>
  <c r="G63" i="1" s="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A11" i="1"/>
  <c r="A12" i="1" s="1"/>
  <c r="F12" i="1" s="1"/>
  <c r="G12" i="1" s="1"/>
  <c r="I10" i="1"/>
  <c r="C10" i="1"/>
  <c r="A10" i="1"/>
  <c r="M8" i="1"/>
  <c r="M7" i="1"/>
  <c r="M6" i="1"/>
  <c r="M5" i="1"/>
  <c r="F5" i="1"/>
  <c r="M4" i="1"/>
  <c r="M3" i="1"/>
  <c r="M2" i="1"/>
  <c r="M1" i="1"/>
  <c r="E9" i="1" s="1"/>
  <c r="F11" i="1" l="1"/>
  <c r="G11" i="1" s="1"/>
  <c r="H10" i="1"/>
  <c r="A13" i="1"/>
  <c r="F13" i="1" s="1"/>
  <c r="G13" i="1" s="1"/>
  <c r="F10" i="1"/>
  <c r="G10" i="1" s="1"/>
  <c r="A14" i="1" l="1"/>
  <c r="F14" i="1" s="1"/>
  <c r="G14" i="1" s="1"/>
  <c r="A15" i="1" l="1"/>
  <c r="F15" i="1" s="1"/>
  <c r="G15" i="1" s="1"/>
  <c r="A16" i="1" l="1"/>
  <c r="F16" i="1" s="1"/>
  <c r="G16" i="1" s="1"/>
  <c r="A17" i="1" l="1"/>
  <c r="F17" i="1" s="1"/>
  <c r="G17" i="1" s="1"/>
  <c r="A18" i="1" l="1"/>
  <c r="F18" i="1" s="1"/>
  <c r="G18" i="1" s="1"/>
  <c r="A19" i="1" l="1"/>
  <c r="F19" i="1" s="1"/>
  <c r="G19" i="1" s="1"/>
  <c r="A20" i="1" l="1"/>
  <c r="F20" i="1" s="1"/>
  <c r="G20" i="1" s="1"/>
  <c r="A21" i="1" l="1"/>
  <c r="F21" i="1" s="1"/>
  <c r="G21" i="1" s="1"/>
  <c r="A22" i="1" l="1"/>
  <c r="F22" i="1" s="1"/>
  <c r="G22" i="1" s="1"/>
  <c r="A23" i="1" l="1"/>
  <c r="F23" i="1" s="1"/>
  <c r="G23" i="1" s="1"/>
  <c r="A24" i="1" l="1"/>
  <c r="F24" i="1" s="1"/>
  <c r="G24" i="1" s="1"/>
  <c r="A25" i="1" l="1"/>
  <c r="F25" i="1" s="1"/>
  <c r="G25" i="1" s="1"/>
  <c r="A26" i="1" l="1"/>
  <c r="F26" i="1" s="1"/>
  <c r="G26" i="1" s="1"/>
  <c r="A27" i="1" l="1"/>
  <c r="F27" i="1" s="1"/>
  <c r="G27" i="1" s="1"/>
  <c r="A28" i="1" l="1"/>
  <c r="F28" i="1" s="1"/>
  <c r="G28" i="1" s="1"/>
  <c r="A29" i="1" l="1"/>
  <c r="F29" i="1" s="1"/>
  <c r="G29" i="1" s="1"/>
  <c r="A30" i="1" l="1"/>
  <c r="F30" i="1" s="1"/>
  <c r="G30" i="1" s="1"/>
  <c r="A31" i="1" l="1"/>
  <c r="F31" i="1" s="1"/>
  <c r="G31" i="1" s="1"/>
  <c r="A32" i="1" l="1"/>
  <c r="F32" i="1" s="1"/>
  <c r="G32" i="1" s="1"/>
  <c r="A33" i="1" l="1"/>
  <c r="F33" i="1" s="1"/>
  <c r="G33" i="1" s="1"/>
  <c r="A34" i="1" l="1"/>
  <c r="F34" i="1" s="1"/>
  <c r="G34" i="1" s="1"/>
  <c r="A35" i="1" l="1"/>
  <c r="F35" i="1" s="1"/>
  <c r="G35" i="1" s="1"/>
  <c r="A36" i="1" l="1"/>
  <c r="F36" i="1" s="1"/>
  <c r="G36" i="1" s="1"/>
  <c r="A37" i="1" l="1"/>
  <c r="F37" i="1" s="1"/>
  <c r="G37" i="1" s="1"/>
  <c r="A38" i="1" l="1"/>
  <c r="F38" i="1" s="1"/>
  <c r="G38" i="1" s="1"/>
  <c r="A39" i="1" l="1"/>
  <c r="F39" i="1" l="1"/>
  <c r="G39" i="1" s="1"/>
  <c r="H39" i="1"/>
  <c r="A40" i="1"/>
  <c r="F40" i="1" l="1"/>
  <c r="G40" i="1" s="1"/>
  <c r="H40" i="1"/>
  <c r="A41" i="1"/>
  <c r="F41" i="1" l="1"/>
  <c r="G41" i="1" s="1"/>
  <c r="H41" i="1"/>
  <c r="A42" i="1"/>
  <c r="F42" i="1" l="1"/>
  <c r="G42" i="1" s="1"/>
  <c r="H42" i="1"/>
  <c r="A43" i="1"/>
  <c r="F43" i="1" s="1"/>
  <c r="G43" i="1" s="1"/>
  <c r="A44" i="1" l="1"/>
  <c r="F44" i="1" s="1"/>
  <c r="G44" i="1" s="1"/>
  <c r="A45" i="1" l="1"/>
  <c r="F45" i="1" s="1"/>
  <c r="G45" i="1" s="1"/>
  <c r="A46" i="1" l="1"/>
  <c r="F46" i="1" s="1"/>
  <c r="G46" i="1" s="1"/>
  <c r="A47" i="1" l="1"/>
  <c r="F47" i="1" l="1"/>
  <c r="G47" i="1" s="1"/>
  <c r="H47" i="1"/>
  <c r="A48" i="1"/>
  <c r="F48" i="1" s="1"/>
  <c r="G48" i="1" s="1"/>
  <c r="A49" i="1" l="1"/>
  <c r="F49" i="1" s="1"/>
  <c r="G49" i="1" s="1"/>
  <c r="A50" i="1" l="1"/>
  <c r="F50" i="1" s="1"/>
  <c r="G50" i="1" s="1"/>
  <c r="A51" i="1" l="1"/>
  <c r="F51" i="1" s="1"/>
  <c r="G51" i="1" s="1"/>
  <c r="A52" i="1" l="1"/>
  <c r="F52" i="1" s="1"/>
  <c r="G52" i="1" s="1"/>
  <c r="A53" i="1" l="1"/>
  <c r="F53" i="1" s="1"/>
  <c r="G53" i="1" s="1"/>
  <c r="A54" i="1" l="1"/>
  <c r="F54" i="1" s="1"/>
  <c r="G54" i="1" s="1"/>
  <c r="A55" i="1" l="1"/>
  <c r="F55" i="1" s="1"/>
  <c r="G55" i="1" s="1"/>
  <c r="A56" i="1" l="1"/>
  <c r="F56" i="1" s="1"/>
  <c r="G56" i="1" s="1"/>
  <c r="A57" i="1" l="1"/>
  <c r="F57" i="1" s="1"/>
  <c r="G57" i="1" s="1"/>
  <c r="A58" i="1" l="1"/>
  <c r="F58" i="1" s="1"/>
  <c r="G58" i="1" s="1"/>
  <c r="A59" i="1" l="1"/>
  <c r="F59" i="1" s="1"/>
  <c r="G59" i="1" s="1"/>
  <c r="A60" i="1" l="1"/>
  <c r="F60" i="1" s="1"/>
  <c r="G60" i="1" s="1"/>
  <c r="A61" i="1" l="1"/>
  <c r="F61" i="1" s="1"/>
  <c r="G61" i="1" s="1"/>
  <c r="A62" i="1" l="1"/>
  <c r="F62" i="1" s="1"/>
  <c r="G62" i="1" s="1"/>
</calcChain>
</file>

<file path=xl/sharedStrings.xml><?xml version="1.0" encoding="utf-8"?>
<sst xmlns="http://schemas.openxmlformats.org/spreadsheetml/2006/main" count="628" uniqueCount="217">
  <si>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</si>
  <si>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</si>
  <si>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</si>
  <si>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</si>
  <si>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</si>
  <si>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</si>
  <si>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</si>
  <si>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</si>
  <si>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</si>
  <si>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</si>
  <si>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</si>
  <si>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</si>
  <si>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</si>
  <si>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</si>
  <si>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</si>
  <si>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</si>
  <si>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</si>
  <si>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</si>
  <si>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</si>
  <si>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</si>
  <si>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</si>
  <si>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</si>
  <si>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</si>
  <si>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</si>
  <si>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</si>
  <si>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</si>
  <si>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</si>
  <si>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</si>
  <si>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</si>
  <si>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</si>
  <si>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</si>
  <si>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</si>
  <si>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</si>
  <si>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</si>
  <si>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</si>
  <si>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</si>
  <si>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</si>
  <si>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</si>
  <si>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</si>
  <si>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</si>
  <si>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</si>
  <si>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</si>
  <si>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</si>
  <si>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</si>
  <si>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</si>
  <si>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</si>
  <si>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</si>
  <si>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</si>
  <si>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</si>
  <si>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</si>
  <si>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</si>
  <si>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</si>
  <si>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</si>
  <si>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</si>
  <si>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</si>
  <si>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</si>
  <si>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</si>
  <si>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</si>
  <si>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</si>
  <si>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</si>
  <si>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</si>
  <si>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</si>
  <si>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</si>
  <si>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</si>
  <si>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</si>
  <si>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</si>
  <si>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</si>
  <si>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</si>
  <si>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</si>
  <si>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</si>
  <si>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</si>
  <si>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</si>
  <si>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</si>
  <si>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</si>
  <si>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</si>
  <si>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</si>
  <si>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</si>
  <si>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</si>
  <si>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</si>
  <si>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</si>
  <si>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</si>
  <si>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</si>
  <si>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</si>
  <si>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</si>
  <si>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</si>
  <si>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</si>
  <si>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</si>
  <si>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</si>
  <si>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</si>
  <si>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</si>
  <si>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</si>
  <si>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</si>
  <si>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</si>
  <si>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</si>
  <si>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</si>
  <si>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</si>
  <si>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</si>
  <si>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</si>
  <si>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</si>
  <si>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</si>
  <si>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</si>
  <si>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</si>
  <si>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</si>
  <si>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</si>
  <si>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</si>
  <si>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</si>
  <si>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</si>
  <si>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</si>
  <si>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</si>
  <si>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</si>
  <si>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</si>
  <si>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</si>
  <si>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</si>
  <si>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</si>
  <si>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</si>
  <si>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</si>
  <si>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</si>
  <si>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</si>
  <si>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</si>
  <si>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</si>
  <si>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</si>
  <si>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</si>
  <si>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</si>
  <si>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</si>
  <si>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</si>
  <si>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</si>
  <si>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</si>
  <si>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</si>
  <si>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</si>
  <si>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</si>
  <si>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</si>
  <si>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</si>
  <si>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</si>
  <si>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</si>
  <si>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</si>
  <si>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</si>
  <si>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</si>
  <si>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</si>
  <si>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</si>
  <si>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</si>
  <si>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</si>
  <si>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</si>
  <si>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</si>
  <si>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</si>
  <si>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</si>
  <si>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</si>
  <si>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</si>
  <si>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</si>
  <si>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</si>
  <si>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</si>
  <si>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</si>
  <si>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</si>
  <si>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</si>
  <si>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</si>
  <si>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</si>
  <si>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</si>
  <si>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</si>
  <si>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</si>
  <si>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</si>
  <si>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</si>
  <si>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</si>
  <si>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</si>
  <si>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</si>
  <si>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</si>
  <si>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</si>
  <si>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</si>
  <si>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</si>
  <si>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</si>
  <si>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</si>
  <si>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</si>
  <si>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</si>
  <si>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</si>
  <si>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</si>
  <si>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</si>
  <si>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</si>
  <si>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</si>
  <si>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</si>
  <si>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</si>
  <si>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</si>
  <si>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</si>
  <si>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</si>
  <si>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</si>
  <si>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</si>
  <si>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</si>
  <si>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</si>
  <si>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</si>
  <si>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</si>
  <si>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Las reacciones químicas de los compuestos orgánicos</t>
  </si>
  <si>
    <t xml:space="preserve">Lyz Bernal </t>
  </si>
  <si>
    <t>CN_11_14_REC70</t>
  </si>
  <si>
    <t xml:space="preserve">131942594
</t>
  </si>
  <si>
    <t>Fotografía</t>
  </si>
  <si>
    <t xml:space="preserve">141624907
</t>
  </si>
  <si>
    <t xml:space="preserve">202924153
</t>
  </si>
  <si>
    <t xml:space="preserve">146771588 ver descripción y observaciones 
</t>
  </si>
  <si>
    <t>Ilustración</t>
  </si>
  <si>
    <t>Modificar imagen original como se deja en imagen guía.</t>
  </si>
  <si>
    <t xml:space="preserve">104202998
</t>
  </si>
  <si>
    <t xml:space="preserve">231223855
</t>
  </si>
  <si>
    <t xml:space="preserve"> 262257380
</t>
  </si>
  <si>
    <t xml:space="preserve">236654359
</t>
  </si>
  <si>
    <t xml:space="preserve">206124868
</t>
  </si>
  <si>
    <t xml:space="preserve">Ver  descripción y observaciones </t>
  </si>
  <si>
    <t>Realizar igual a imagen guía</t>
  </si>
  <si>
    <t xml:space="preserve">Realizar igual a imagen guía </t>
  </si>
  <si>
    <t xml:space="preserve">380378476
</t>
  </si>
  <si>
    <t xml:space="preserve">Realizar igual a imagen guía. Manejar 7/2 en fracción </t>
  </si>
  <si>
    <t xml:space="preserve">75961342
</t>
  </si>
  <si>
    <t xml:space="preserve">231223852
</t>
  </si>
  <si>
    <t>Realizar igual a imagen guía. Por favor la "punta" de la llave que quede a la misma altura de la flecha</t>
  </si>
  <si>
    <t>Realizar igual a imagen guía. Lo que acompaña a NH3 en () es una ele (l)</t>
  </si>
  <si>
    <t>realizar igual a imagen guía</t>
  </si>
  <si>
    <t>Realizar igual a imagen guía, por favor  las tres líneas del mismo color q las letras</t>
  </si>
  <si>
    <t> 73234612</t>
  </si>
  <si>
    <t xml:space="preserve">110707463
</t>
  </si>
  <si>
    <t>Realizar igual a imagen guía y con letra similar a Wordart</t>
  </si>
  <si>
    <t>Realizar igual a la imagen guía, es para ficha del estudiante.</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</si>
</sst>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9">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jpe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63" Type="http://schemas.openxmlformats.org/officeDocument/2006/relationships/image" Target="../media/image63.png"/><Relationship Id="rId68" Type="http://schemas.openxmlformats.org/officeDocument/2006/relationships/image" Target="../media/image68.pn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pn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5" Type="http://schemas.openxmlformats.org/officeDocument/2006/relationships/image" Target="../media/image5.jpe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jpe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61" Type="http://schemas.openxmlformats.org/officeDocument/2006/relationships/image" Target="../media/image61.pn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jpe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jpeg"/><Relationship Id="rId51" Type="http://schemas.openxmlformats.org/officeDocument/2006/relationships/image" Target="../media/image51.png"/><Relationship Id="rId3" Type="http://schemas.openxmlformats.org/officeDocument/2006/relationships/image" Target="../media/image3.jpe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jpe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s>
</file>

<file path=xl/drawings/drawing1.xml><?xml version="1.0" encoding="utf-8"?>
<xdr:wsDr xmlns:xdr="http://schemas.openxmlformats.org/drawingml/2006/spreadsheetDrawing" xmlns:a="http://schemas.openxmlformats.org/drawingml/2006/main">
  <xdr:twoCellAnchor editAs="oneCell">
    <xdr:from>
      <xdr:col>9</xdr:col>
      <xdr:colOff>611187</xdr:colOff>
      <xdr:row>9</xdr:row>
      <xdr:rowOff>175789</xdr:rowOff>
    </xdr:from>
    <xdr:to>
      <xdr:col>9</xdr:col>
      <xdr:colOff>2038473</xdr:colOff>
      <xdr:row>9</xdr:row>
      <xdr:rowOff>1311274</xdr:rowOff>
    </xdr:to>
    <xdr:pic>
      <xdr:nvPicPr>
        <xdr:cNvPr id="2" name="Picture 2" descr="http://thumb1.shutterstock.com/display_pic_with_logo/930136/131942594/stock-photo-propane-fuel-molecule-molecular-model-atoms-are-represented-as-spheres-with-conventional-color-131942594.jp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327187" y="2295102"/>
          <a:ext cx="1427286" cy="11354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508000</xdr:colOff>
      <xdr:row>10</xdr:row>
      <xdr:rowOff>307128</xdr:rowOff>
    </xdr:from>
    <xdr:to>
      <xdr:col>9</xdr:col>
      <xdr:colOff>1840036</xdr:colOff>
      <xdr:row>10</xdr:row>
      <xdr:rowOff>1366837</xdr:rowOff>
    </xdr:to>
    <xdr:pic>
      <xdr:nvPicPr>
        <xdr:cNvPr id="3" name="Picture 4" descr="http://thumb101.shutterstock.com/display_pic_with_logo/930136/141624907/stock-photo-propylene-propene-polypropylene-pp-polypropene-plastic-building-block-atoms-are-represented-141624907.jp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224000" y="3958378"/>
          <a:ext cx="1332036" cy="10597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722313</xdr:colOff>
      <xdr:row>11</xdr:row>
      <xdr:rowOff>207362</xdr:rowOff>
    </xdr:from>
    <xdr:to>
      <xdr:col>9</xdr:col>
      <xdr:colOff>1837294</xdr:colOff>
      <xdr:row>11</xdr:row>
      <xdr:rowOff>1094392</xdr:rowOff>
    </xdr:to>
    <xdr:pic>
      <xdr:nvPicPr>
        <xdr:cNvPr id="4" name="Picture 6" descr="http://thumb101.shutterstock.com/display_pic_with_logo/930136/202924153/stock-photo-methylacetylene-propyne-molecule-used-in-welding-gas-and-rocket-fuel-atoms-are-represented-as-202924153.jp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4438313" y="5414362"/>
          <a:ext cx="1114981" cy="8870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349250</xdr:colOff>
      <xdr:row>12</xdr:row>
      <xdr:rowOff>218321</xdr:rowOff>
    </xdr:from>
    <xdr:to>
      <xdr:col>9</xdr:col>
      <xdr:colOff>1771529</xdr:colOff>
      <xdr:row>12</xdr:row>
      <xdr:rowOff>1543134</xdr:rowOff>
    </xdr:to>
    <xdr:pic>
      <xdr:nvPicPr>
        <xdr:cNvPr id="5" name="Imagen 4"/>
        <xdr:cNvPicPr>
          <a:picLocks noChangeAspect="1"/>
        </xdr:cNvPicPr>
      </xdr:nvPicPr>
      <xdr:blipFill>
        <a:blip xmlns:r="http://schemas.openxmlformats.org/officeDocument/2006/relationships" r:embed="rId4"/>
        <a:stretch>
          <a:fillRect/>
        </a:stretch>
      </xdr:blipFill>
      <xdr:spPr>
        <a:xfrm>
          <a:off x="14065250" y="6957259"/>
          <a:ext cx="1422279" cy="1324813"/>
        </a:xfrm>
        <a:prstGeom prst="rect">
          <a:avLst/>
        </a:prstGeom>
      </xdr:spPr>
    </xdr:pic>
    <xdr:clientData/>
  </xdr:twoCellAnchor>
  <xdr:twoCellAnchor editAs="oneCell">
    <xdr:from>
      <xdr:col>9</xdr:col>
      <xdr:colOff>285750</xdr:colOff>
      <xdr:row>13</xdr:row>
      <xdr:rowOff>0</xdr:rowOff>
    </xdr:from>
    <xdr:to>
      <xdr:col>9</xdr:col>
      <xdr:colOff>2400513</xdr:colOff>
      <xdr:row>13</xdr:row>
      <xdr:rowOff>1547811</xdr:rowOff>
    </xdr:to>
    <xdr:pic>
      <xdr:nvPicPr>
        <xdr:cNvPr id="6" name="Picture 8" descr="http://thumb1.shutterstock.com/display_pic_with_logo/52155/104202998/stock-photo-hand-holds-flask-with-liquid-to-make-a-chemical-reaction-isolated-104202998.jp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4001750" y="8310563"/>
          <a:ext cx="2114763" cy="15478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317500</xdr:colOff>
      <xdr:row>13</xdr:row>
      <xdr:rowOff>1505443</xdr:rowOff>
    </xdr:from>
    <xdr:to>
      <xdr:col>9</xdr:col>
      <xdr:colOff>1600401</xdr:colOff>
      <xdr:row>14</xdr:row>
      <xdr:rowOff>1174279</xdr:rowOff>
    </xdr:to>
    <xdr:pic>
      <xdr:nvPicPr>
        <xdr:cNvPr id="8" name="Picture 4" descr="http://thumb7.shutterstock.com/display_pic_with_logo/250930/231223855/stock-photo-chemical-reaction-in-volumetric-flask-glass-in-labolatory-231223855.jp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4033500" y="9816006"/>
          <a:ext cx="1282901" cy="12325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341313</xdr:colOff>
      <xdr:row>15</xdr:row>
      <xdr:rowOff>54328</xdr:rowOff>
    </xdr:from>
    <xdr:to>
      <xdr:col>9</xdr:col>
      <xdr:colOff>2170903</xdr:colOff>
      <xdr:row>15</xdr:row>
      <xdr:rowOff>1509869</xdr:rowOff>
    </xdr:to>
    <xdr:pic>
      <xdr:nvPicPr>
        <xdr:cNvPr id="9" name="Picture 10" descr="Isolated 3d render alternative ecology hydrogen concept with white background - stock photo"/>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4057313" y="11420828"/>
          <a:ext cx="1829590" cy="1455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438861</xdr:colOff>
      <xdr:row>16</xdr:row>
      <xdr:rowOff>119063</xdr:rowOff>
    </xdr:from>
    <xdr:to>
      <xdr:col>9</xdr:col>
      <xdr:colOff>1935730</xdr:colOff>
      <xdr:row>16</xdr:row>
      <xdr:rowOff>1462357</xdr:rowOff>
    </xdr:to>
    <xdr:pic>
      <xdr:nvPicPr>
        <xdr:cNvPr id="10" name="Picture 4" descr="http://thumb7.shutterstock.com/display_pic_with_logo/2259785/236654359/stock-photo-scientist-dropping-the-reagent-into-test-tube-for-reaction-testing-in-chemical-laboratory-236654359.jpg"/>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4154861" y="13049251"/>
          <a:ext cx="1496869" cy="13432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537944</xdr:colOff>
      <xdr:row>17</xdr:row>
      <xdr:rowOff>166688</xdr:rowOff>
    </xdr:from>
    <xdr:to>
      <xdr:col>9</xdr:col>
      <xdr:colOff>1858928</xdr:colOff>
      <xdr:row>17</xdr:row>
      <xdr:rowOff>1337167</xdr:rowOff>
    </xdr:to>
    <xdr:pic>
      <xdr:nvPicPr>
        <xdr:cNvPr id="11" name="Picture 8" descr="http://thumb1.shutterstock.com/display_pic_with_logo/1204589/206124868/stock-photo-laboratory-test-tubes-206124868.jpg"/>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4253944" y="14612938"/>
          <a:ext cx="1320984" cy="11704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85147</xdr:colOff>
      <xdr:row>18</xdr:row>
      <xdr:rowOff>186623</xdr:rowOff>
    </xdr:from>
    <xdr:to>
      <xdr:col>9</xdr:col>
      <xdr:colOff>2571209</xdr:colOff>
      <xdr:row>18</xdr:row>
      <xdr:rowOff>1675569</xdr:rowOff>
    </xdr:to>
    <xdr:pic>
      <xdr:nvPicPr>
        <xdr:cNvPr id="12" name="Imagen 11"/>
        <xdr:cNvPicPr>
          <a:picLocks noChangeAspect="1"/>
        </xdr:cNvPicPr>
      </xdr:nvPicPr>
      <xdr:blipFill>
        <a:blip xmlns:r="http://schemas.openxmlformats.org/officeDocument/2006/relationships" r:embed="rId10"/>
        <a:stretch>
          <a:fillRect/>
        </a:stretch>
      </xdr:blipFill>
      <xdr:spPr>
        <a:xfrm>
          <a:off x="13792488" y="16153987"/>
          <a:ext cx="2486062" cy="1488946"/>
        </a:xfrm>
        <a:prstGeom prst="rect">
          <a:avLst/>
        </a:prstGeom>
      </xdr:spPr>
    </xdr:pic>
    <xdr:clientData/>
  </xdr:twoCellAnchor>
  <xdr:twoCellAnchor editAs="oneCell">
    <xdr:from>
      <xdr:col>9</xdr:col>
      <xdr:colOff>710045</xdr:colOff>
      <xdr:row>19</xdr:row>
      <xdr:rowOff>204783</xdr:rowOff>
    </xdr:from>
    <xdr:to>
      <xdr:col>9</xdr:col>
      <xdr:colOff>3421048</xdr:colOff>
      <xdr:row>19</xdr:row>
      <xdr:rowOff>1720989</xdr:rowOff>
    </xdr:to>
    <xdr:pic>
      <xdr:nvPicPr>
        <xdr:cNvPr id="13" name="Imagen 12"/>
        <xdr:cNvPicPr>
          <a:picLocks noChangeAspect="1"/>
        </xdr:cNvPicPr>
      </xdr:nvPicPr>
      <xdr:blipFill rotWithShape="1">
        <a:blip xmlns:r="http://schemas.openxmlformats.org/officeDocument/2006/relationships" r:embed="rId11"/>
        <a:srcRect l="28290" t="28301" r="27465" b="33495"/>
        <a:stretch/>
      </xdr:blipFill>
      <xdr:spPr>
        <a:xfrm>
          <a:off x="14417386" y="17990556"/>
          <a:ext cx="2711003" cy="1516206"/>
        </a:xfrm>
        <a:prstGeom prst="rect">
          <a:avLst/>
        </a:prstGeom>
      </xdr:spPr>
    </xdr:pic>
    <xdr:clientData/>
  </xdr:twoCellAnchor>
  <xdr:twoCellAnchor editAs="oneCell">
    <xdr:from>
      <xdr:col>9</xdr:col>
      <xdr:colOff>406976</xdr:colOff>
      <xdr:row>20</xdr:row>
      <xdr:rowOff>56154</xdr:rowOff>
    </xdr:from>
    <xdr:to>
      <xdr:col>9</xdr:col>
      <xdr:colOff>3268175</xdr:colOff>
      <xdr:row>20</xdr:row>
      <xdr:rowOff>1828389</xdr:rowOff>
    </xdr:to>
    <xdr:pic>
      <xdr:nvPicPr>
        <xdr:cNvPr id="14" name="Imagen 13"/>
        <xdr:cNvPicPr>
          <a:picLocks noChangeAspect="1"/>
        </xdr:cNvPicPr>
      </xdr:nvPicPr>
      <xdr:blipFill rotWithShape="1">
        <a:blip xmlns:r="http://schemas.openxmlformats.org/officeDocument/2006/relationships" r:embed="rId12"/>
        <a:srcRect l="19546" t="30843" r="39510" b="24049"/>
        <a:stretch/>
      </xdr:blipFill>
      <xdr:spPr>
        <a:xfrm>
          <a:off x="14114317" y="19746927"/>
          <a:ext cx="2861199" cy="1772235"/>
        </a:xfrm>
        <a:prstGeom prst="rect">
          <a:avLst/>
        </a:prstGeom>
      </xdr:spPr>
    </xdr:pic>
    <xdr:clientData/>
  </xdr:twoCellAnchor>
  <xdr:twoCellAnchor editAs="oneCell">
    <xdr:from>
      <xdr:col>9</xdr:col>
      <xdr:colOff>422873</xdr:colOff>
      <xdr:row>21</xdr:row>
      <xdr:rowOff>190499</xdr:rowOff>
    </xdr:from>
    <xdr:to>
      <xdr:col>9</xdr:col>
      <xdr:colOff>2710289</xdr:colOff>
      <xdr:row>21</xdr:row>
      <xdr:rowOff>1650314</xdr:rowOff>
    </xdr:to>
    <xdr:pic>
      <xdr:nvPicPr>
        <xdr:cNvPr id="15" name="Imagen 14"/>
        <xdr:cNvPicPr>
          <a:picLocks noChangeAspect="1"/>
        </xdr:cNvPicPr>
      </xdr:nvPicPr>
      <xdr:blipFill rotWithShape="1">
        <a:blip xmlns:r="http://schemas.openxmlformats.org/officeDocument/2006/relationships" r:embed="rId13"/>
        <a:srcRect l="29180" t="21962" r="19348" b="10432"/>
        <a:stretch/>
      </xdr:blipFill>
      <xdr:spPr>
        <a:xfrm>
          <a:off x="14130214" y="21742976"/>
          <a:ext cx="2287416" cy="1459815"/>
        </a:xfrm>
        <a:prstGeom prst="rect">
          <a:avLst/>
        </a:prstGeom>
      </xdr:spPr>
    </xdr:pic>
    <xdr:clientData/>
  </xdr:twoCellAnchor>
  <xdr:twoCellAnchor editAs="oneCell">
    <xdr:from>
      <xdr:col>9</xdr:col>
      <xdr:colOff>579080</xdr:colOff>
      <xdr:row>22</xdr:row>
      <xdr:rowOff>112569</xdr:rowOff>
    </xdr:from>
    <xdr:to>
      <xdr:col>9</xdr:col>
      <xdr:colOff>2636581</xdr:colOff>
      <xdr:row>22</xdr:row>
      <xdr:rowOff>1715600</xdr:rowOff>
    </xdr:to>
    <xdr:pic>
      <xdr:nvPicPr>
        <xdr:cNvPr id="16" name="Imagen 15"/>
        <xdr:cNvPicPr>
          <a:picLocks noChangeAspect="1"/>
        </xdr:cNvPicPr>
      </xdr:nvPicPr>
      <xdr:blipFill rotWithShape="1">
        <a:blip xmlns:r="http://schemas.openxmlformats.org/officeDocument/2006/relationships" r:embed="rId14"/>
        <a:srcRect l="33338" t="24252" r="19744" b="15009"/>
        <a:stretch/>
      </xdr:blipFill>
      <xdr:spPr>
        <a:xfrm>
          <a:off x="14286421" y="23570046"/>
          <a:ext cx="2057501" cy="1603031"/>
        </a:xfrm>
        <a:prstGeom prst="rect">
          <a:avLst/>
        </a:prstGeom>
      </xdr:spPr>
    </xdr:pic>
    <xdr:clientData/>
  </xdr:twoCellAnchor>
  <xdr:twoCellAnchor editAs="oneCell">
    <xdr:from>
      <xdr:col>9</xdr:col>
      <xdr:colOff>742950</xdr:colOff>
      <xdr:row>23</xdr:row>
      <xdr:rowOff>114300</xdr:rowOff>
    </xdr:from>
    <xdr:to>
      <xdr:col>9</xdr:col>
      <xdr:colOff>2691021</xdr:colOff>
      <xdr:row>23</xdr:row>
      <xdr:rowOff>1625048</xdr:rowOff>
    </xdr:to>
    <xdr:pic>
      <xdr:nvPicPr>
        <xdr:cNvPr id="19" name="Imagen 18"/>
        <xdr:cNvPicPr>
          <a:picLocks noChangeAspect="1"/>
        </xdr:cNvPicPr>
      </xdr:nvPicPr>
      <xdr:blipFill rotWithShape="1">
        <a:blip xmlns:r="http://schemas.openxmlformats.org/officeDocument/2006/relationships" r:embed="rId15"/>
        <a:srcRect l="30343" t="39539" r="54685" b="39809"/>
        <a:stretch/>
      </xdr:blipFill>
      <xdr:spPr>
        <a:xfrm>
          <a:off x="14449425" y="25488900"/>
          <a:ext cx="1948071" cy="1510748"/>
        </a:xfrm>
        <a:prstGeom prst="rect">
          <a:avLst/>
        </a:prstGeom>
      </xdr:spPr>
    </xdr:pic>
    <xdr:clientData/>
  </xdr:twoCellAnchor>
  <xdr:twoCellAnchor editAs="oneCell">
    <xdr:from>
      <xdr:col>9</xdr:col>
      <xdr:colOff>857249</xdr:colOff>
      <xdr:row>24</xdr:row>
      <xdr:rowOff>263548</xdr:rowOff>
    </xdr:from>
    <xdr:to>
      <xdr:col>9</xdr:col>
      <xdr:colOff>2502346</xdr:colOff>
      <xdr:row>24</xdr:row>
      <xdr:rowOff>1585178</xdr:rowOff>
    </xdr:to>
    <xdr:pic>
      <xdr:nvPicPr>
        <xdr:cNvPr id="20" name="Picture 2" descr="http://thumb9.shutterstock.com/display_pic_with_logo/61980/380378476/stock-photo-camp-fire-from-the-burning-logs-380378476.jpg"/>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4563724" y="27438373"/>
          <a:ext cx="1645097" cy="13216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209550</xdr:colOff>
      <xdr:row>26</xdr:row>
      <xdr:rowOff>285750</xdr:rowOff>
    </xdr:from>
    <xdr:to>
      <xdr:col>9</xdr:col>
      <xdr:colOff>3980886</xdr:colOff>
      <xdr:row>26</xdr:row>
      <xdr:rowOff>1228122</xdr:rowOff>
    </xdr:to>
    <xdr:pic>
      <xdr:nvPicPr>
        <xdr:cNvPr id="22" name="Imagen 21"/>
        <xdr:cNvPicPr>
          <a:picLocks noChangeAspect="1"/>
        </xdr:cNvPicPr>
      </xdr:nvPicPr>
      <xdr:blipFill>
        <a:blip xmlns:r="http://schemas.openxmlformats.org/officeDocument/2006/relationships" r:embed="rId17"/>
        <a:stretch>
          <a:fillRect/>
        </a:stretch>
      </xdr:blipFill>
      <xdr:spPr>
        <a:xfrm>
          <a:off x="13916025" y="31432500"/>
          <a:ext cx="3771336" cy="942372"/>
        </a:xfrm>
        <a:prstGeom prst="rect">
          <a:avLst/>
        </a:prstGeom>
      </xdr:spPr>
    </xdr:pic>
    <xdr:clientData/>
  </xdr:twoCellAnchor>
  <xdr:twoCellAnchor editAs="oneCell">
    <xdr:from>
      <xdr:col>9</xdr:col>
      <xdr:colOff>741435</xdr:colOff>
      <xdr:row>27</xdr:row>
      <xdr:rowOff>38100</xdr:rowOff>
    </xdr:from>
    <xdr:to>
      <xdr:col>9</xdr:col>
      <xdr:colOff>3012318</xdr:colOff>
      <xdr:row>27</xdr:row>
      <xdr:rowOff>2224018</xdr:rowOff>
    </xdr:to>
    <xdr:pic>
      <xdr:nvPicPr>
        <xdr:cNvPr id="23" name="Imagen 22"/>
        <xdr:cNvPicPr>
          <a:picLocks noChangeAspect="1"/>
        </xdr:cNvPicPr>
      </xdr:nvPicPr>
      <xdr:blipFill rotWithShape="1">
        <a:blip xmlns:r="http://schemas.openxmlformats.org/officeDocument/2006/relationships" r:embed="rId18"/>
        <a:srcRect l="27693" t="27192" r="41469" b="20009"/>
        <a:stretch/>
      </xdr:blipFill>
      <xdr:spPr>
        <a:xfrm>
          <a:off x="14447910" y="33175575"/>
          <a:ext cx="2270883" cy="2185918"/>
        </a:xfrm>
        <a:prstGeom prst="rect">
          <a:avLst/>
        </a:prstGeom>
      </xdr:spPr>
    </xdr:pic>
    <xdr:clientData/>
  </xdr:twoCellAnchor>
  <xdr:twoCellAnchor editAs="oneCell">
    <xdr:from>
      <xdr:col>9</xdr:col>
      <xdr:colOff>704850</xdr:colOff>
      <xdr:row>28</xdr:row>
      <xdr:rowOff>19050</xdr:rowOff>
    </xdr:from>
    <xdr:to>
      <xdr:col>9</xdr:col>
      <xdr:colOff>2999926</xdr:colOff>
      <xdr:row>28</xdr:row>
      <xdr:rowOff>2051699</xdr:rowOff>
    </xdr:to>
    <xdr:pic>
      <xdr:nvPicPr>
        <xdr:cNvPr id="24" name="Picture 2" descr="http://thumb7.shutterstock.com/display_pic_with_logo/150571/150571,1303795225,1/stock-photo-test-tubes-and-pipette-75961342.jpg"/>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4411325" y="35480625"/>
          <a:ext cx="2295076" cy="2032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1609725</xdr:colOff>
      <xdr:row>29</xdr:row>
      <xdr:rowOff>66675</xdr:rowOff>
    </xdr:from>
    <xdr:to>
      <xdr:col>9</xdr:col>
      <xdr:colOff>3688007</xdr:colOff>
      <xdr:row>29</xdr:row>
      <xdr:rowOff>1820816</xdr:rowOff>
    </xdr:to>
    <xdr:pic>
      <xdr:nvPicPr>
        <xdr:cNvPr id="25" name="Picture 4" descr="Chemical reaction in volumetric flask glass kept in the hands of scientist  - stock photo"/>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5316200" y="37671375"/>
          <a:ext cx="2078282" cy="17541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1400175</xdr:colOff>
      <xdr:row>31</xdr:row>
      <xdr:rowOff>171450</xdr:rowOff>
    </xdr:from>
    <xdr:to>
      <xdr:col>9</xdr:col>
      <xdr:colOff>3010611</xdr:colOff>
      <xdr:row>31</xdr:row>
      <xdr:rowOff>1208681</xdr:rowOff>
    </xdr:to>
    <xdr:pic>
      <xdr:nvPicPr>
        <xdr:cNvPr id="27" name="Imagen 26"/>
        <xdr:cNvPicPr>
          <a:picLocks noChangeAspect="1"/>
        </xdr:cNvPicPr>
      </xdr:nvPicPr>
      <xdr:blipFill rotWithShape="1">
        <a:blip xmlns:r="http://schemas.openxmlformats.org/officeDocument/2006/relationships" r:embed="rId21"/>
        <a:srcRect l="45524" t="38285" r="42098" b="47535"/>
        <a:stretch/>
      </xdr:blipFill>
      <xdr:spPr>
        <a:xfrm>
          <a:off x="15106650" y="41500425"/>
          <a:ext cx="1610436" cy="1037231"/>
        </a:xfrm>
        <a:prstGeom prst="rect">
          <a:avLst/>
        </a:prstGeom>
      </xdr:spPr>
    </xdr:pic>
    <xdr:clientData/>
  </xdr:twoCellAnchor>
  <xdr:twoCellAnchor editAs="oneCell">
    <xdr:from>
      <xdr:col>9</xdr:col>
      <xdr:colOff>904875</xdr:colOff>
      <xdr:row>32</xdr:row>
      <xdr:rowOff>190500</xdr:rowOff>
    </xdr:from>
    <xdr:to>
      <xdr:col>9</xdr:col>
      <xdr:colOff>2474368</xdr:colOff>
      <xdr:row>32</xdr:row>
      <xdr:rowOff>1418800</xdr:rowOff>
    </xdr:to>
    <xdr:pic>
      <xdr:nvPicPr>
        <xdr:cNvPr id="28" name="Imagen 27"/>
        <xdr:cNvPicPr>
          <a:picLocks noChangeAspect="1"/>
        </xdr:cNvPicPr>
      </xdr:nvPicPr>
      <xdr:blipFill rotWithShape="1">
        <a:blip xmlns:r="http://schemas.openxmlformats.org/officeDocument/2006/relationships" r:embed="rId21"/>
        <a:srcRect l="63328" t="35955" r="24609" b="47254"/>
        <a:stretch/>
      </xdr:blipFill>
      <xdr:spPr>
        <a:xfrm>
          <a:off x="14611350" y="43367325"/>
          <a:ext cx="1569493" cy="1228300"/>
        </a:xfrm>
        <a:prstGeom prst="rect">
          <a:avLst/>
        </a:prstGeom>
      </xdr:spPr>
    </xdr:pic>
    <xdr:clientData/>
  </xdr:twoCellAnchor>
  <xdr:twoCellAnchor editAs="oneCell">
    <xdr:from>
      <xdr:col>9</xdr:col>
      <xdr:colOff>600075</xdr:colOff>
      <xdr:row>33</xdr:row>
      <xdr:rowOff>6174</xdr:rowOff>
    </xdr:from>
    <xdr:to>
      <xdr:col>9</xdr:col>
      <xdr:colOff>2657475</xdr:colOff>
      <xdr:row>33</xdr:row>
      <xdr:rowOff>2222325</xdr:rowOff>
    </xdr:to>
    <xdr:pic>
      <xdr:nvPicPr>
        <xdr:cNvPr id="29" name="Imagen 28"/>
        <xdr:cNvPicPr>
          <a:picLocks noChangeAspect="1"/>
        </xdr:cNvPicPr>
      </xdr:nvPicPr>
      <xdr:blipFill rotWithShape="1">
        <a:blip xmlns:r="http://schemas.openxmlformats.org/officeDocument/2006/relationships" r:embed="rId22"/>
        <a:srcRect l="22505" t="13213" r="37548" b="10253"/>
        <a:stretch/>
      </xdr:blipFill>
      <xdr:spPr>
        <a:xfrm>
          <a:off x="14306550" y="45202299"/>
          <a:ext cx="2057400" cy="2216151"/>
        </a:xfrm>
        <a:prstGeom prst="rect">
          <a:avLst/>
        </a:prstGeom>
      </xdr:spPr>
    </xdr:pic>
    <xdr:clientData/>
  </xdr:twoCellAnchor>
  <xdr:twoCellAnchor editAs="oneCell">
    <xdr:from>
      <xdr:col>9</xdr:col>
      <xdr:colOff>424287</xdr:colOff>
      <xdr:row>35</xdr:row>
      <xdr:rowOff>219074</xdr:rowOff>
    </xdr:from>
    <xdr:to>
      <xdr:col>9</xdr:col>
      <xdr:colOff>2653870</xdr:colOff>
      <xdr:row>35</xdr:row>
      <xdr:rowOff>1532237</xdr:rowOff>
    </xdr:to>
    <xdr:pic>
      <xdr:nvPicPr>
        <xdr:cNvPr id="31" name="Imagen 30"/>
        <xdr:cNvPicPr>
          <a:picLocks noChangeAspect="1"/>
        </xdr:cNvPicPr>
      </xdr:nvPicPr>
      <xdr:blipFill rotWithShape="1">
        <a:blip xmlns:r="http://schemas.openxmlformats.org/officeDocument/2006/relationships" r:embed="rId23"/>
        <a:srcRect l="24801" t="27618" r="37306" b="32686"/>
        <a:stretch/>
      </xdr:blipFill>
      <xdr:spPr>
        <a:xfrm>
          <a:off x="14130762" y="49872899"/>
          <a:ext cx="2229583" cy="1313163"/>
        </a:xfrm>
        <a:prstGeom prst="rect">
          <a:avLst/>
        </a:prstGeom>
      </xdr:spPr>
    </xdr:pic>
    <xdr:clientData/>
  </xdr:twoCellAnchor>
  <xdr:twoCellAnchor editAs="oneCell">
    <xdr:from>
      <xdr:col>9</xdr:col>
      <xdr:colOff>1238250</xdr:colOff>
      <xdr:row>30</xdr:row>
      <xdr:rowOff>19050</xdr:rowOff>
    </xdr:from>
    <xdr:to>
      <xdr:col>9</xdr:col>
      <xdr:colOff>2922671</xdr:colOff>
      <xdr:row>30</xdr:row>
      <xdr:rowOff>1282366</xdr:rowOff>
    </xdr:to>
    <xdr:pic>
      <xdr:nvPicPr>
        <xdr:cNvPr id="39" name="Imagen 38"/>
        <xdr:cNvPicPr>
          <a:picLocks noChangeAspect="1"/>
        </xdr:cNvPicPr>
      </xdr:nvPicPr>
      <xdr:blipFill rotWithShape="1">
        <a:blip xmlns:r="http://schemas.openxmlformats.org/officeDocument/2006/relationships" r:embed="rId24"/>
        <a:srcRect l="25896" t="37829" r="61158" b="44901"/>
        <a:stretch/>
      </xdr:blipFill>
      <xdr:spPr>
        <a:xfrm>
          <a:off x="14944725" y="39947850"/>
          <a:ext cx="1684421" cy="1263316"/>
        </a:xfrm>
        <a:prstGeom prst="rect">
          <a:avLst/>
        </a:prstGeom>
      </xdr:spPr>
    </xdr:pic>
    <xdr:clientData/>
  </xdr:twoCellAnchor>
  <xdr:twoCellAnchor editAs="oneCell">
    <xdr:from>
      <xdr:col>9</xdr:col>
      <xdr:colOff>800100</xdr:colOff>
      <xdr:row>44</xdr:row>
      <xdr:rowOff>638175</xdr:rowOff>
    </xdr:from>
    <xdr:to>
      <xdr:col>9</xdr:col>
      <xdr:colOff>3001880</xdr:colOff>
      <xdr:row>44</xdr:row>
      <xdr:rowOff>1636797</xdr:rowOff>
    </xdr:to>
    <xdr:pic>
      <xdr:nvPicPr>
        <xdr:cNvPr id="43" name="Imagen 42"/>
        <xdr:cNvPicPr>
          <a:picLocks noChangeAspect="1"/>
        </xdr:cNvPicPr>
      </xdr:nvPicPr>
      <xdr:blipFill rotWithShape="1">
        <a:blip xmlns:r="http://schemas.openxmlformats.org/officeDocument/2006/relationships" r:embed="rId25"/>
        <a:srcRect l="47534" t="38816" r="35543" b="47533"/>
        <a:stretch/>
      </xdr:blipFill>
      <xdr:spPr>
        <a:xfrm>
          <a:off x="14506575" y="68951475"/>
          <a:ext cx="2201780" cy="998622"/>
        </a:xfrm>
        <a:prstGeom prst="rect">
          <a:avLst/>
        </a:prstGeom>
      </xdr:spPr>
    </xdr:pic>
    <xdr:clientData/>
  </xdr:twoCellAnchor>
  <xdr:twoCellAnchor editAs="oneCell">
    <xdr:from>
      <xdr:col>9</xdr:col>
      <xdr:colOff>981075</xdr:colOff>
      <xdr:row>43</xdr:row>
      <xdr:rowOff>104775</xdr:rowOff>
    </xdr:from>
    <xdr:to>
      <xdr:col>9</xdr:col>
      <xdr:colOff>2617369</xdr:colOff>
      <xdr:row>43</xdr:row>
      <xdr:rowOff>1897989</xdr:rowOff>
    </xdr:to>
    <xdr:pic>
      <xdr:nvPicPr>
        <xdr:cNvPr id="44" name="Imagen 43"/>
        <xdr:cNvPicPr>
          <a:picLocks noChangeAspect="1"/>
        </xdr:cNvPicPr>
      </xdr:nvPicPr>
      <xdr:blipFill rotWithShape="1">
        <a:blip xmlns:r="http://schemas.openxmlformats.org/officeDocument/2006/relationships" r:embed="rId26"/>
        <a:srcRect l="25433" t="37829" r="61991" b="37658"/>
        <a:stretch/>
      </xdr:blipFill>
      <xdr:spPr>
        <a:xfrm>
          <a:off x="14687550" y="66227325"/>
          <a:ext cx="1636294" cy="1793214"/>
        </a:xfrm>
        <a:prstGeom prst="rect">
          <a:avLst/>
        </a:prstGeom>
      </xdr:spPr>
    </xdr:pic>
    <xdr:clientData/>
  </xdr:twoCellAnchor>
  <xdr:twoCellAnchor editAs="oneCell">
    <xdr:from>
      <xdr:col>9</xdr:col>
      <xdr:colOff>1314450</xdr:colOff>
      <xdr:row>42</xdr:row>
      <xdr:rowOff>152400</xdr:rowOff>
    </xdr:from>
    <xdr:to>
      <xdr:col>9</xdr:col>
      <xdr:colOff>2524693</xdr:colOff>
      <xdr:row>42</xdr:row>
      <xdr:rowOff>1681144</xdr:rowOff>
    </xdr:to>
    <xdr:pic>
      <xdr:nvPicPr>
        <xdr:cNvPr id="45" name="Picture 4" descr="http://thumb9.shutterstock.com/display_pic_with_logo/137002/119694796/stock-photo-brightly-ink-in-a-flask-with-water-isolated-on-white-119694796.jpg"/>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5020925" y="64350900"/>
          <a:ext cx="1210243" cy="15287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1390650</xdr:colOff>
      <xdr:row>41</xdr:row>
      <xdr:rowOff>561975</xdr:rowOff>
    </xdr:from>
    <xdr:to>
      <xdr:col>9</xdr:col>
      <xdr:colOff>2740354</xdr:colOff>
      <xdr:row>41</xdr:row>
      <xdr:rowOff>1636290</xdr:rowOff>
    </xdr:to>
    <xdr:pic>
      <xdr:nvPicPr>
        <xdr:cNvPr id="46" name="Picture 2" descr="http://thumb7.shutterstock.com/display_pic_with_logo/77235/77235,1215813360,1/stock-photo-test-tube-with-red-liquid-pouring-into-a-laboratory-conical-erlenmeyer-flask-with-yellow-chemical-14791936.jpg"/>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15097125" y="62607825"/>
          <a:ext cx="1349704" cy="10743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561975</xdr:colOff>
      <xdr:row>40</xdr:row>
      <xdr:rowOff>209550</xdr:rowOff>
    </xdr:from>
    <xdr:to>
      <xdr:col>9</xdr:col>
      <xdr:colOff>3153197</xdr:colOff>
      <xdr:row>40</xdr:row>
      <xdr:rowOff>1665371</xdr:rowOff>
    </xdr:to>
    <xdr:pic>
      <xdr:nvPicPr>
        <xdr:cNvPr id="47" name="Imagen 46"/>
        <xdr:cNvPicPr>
          <a:picLocks noChangeAspect="1"/>
        </xdr:cNvPicPr>
      </xdr:nvPicPr>
      <xdr:blipFill rotWithShape="1">
        <a:blip xmlns:r="http://schemas.openxmlformats.org/officeDocument/2006/relationships" r:embed="rId29"/>
        <a:srcRect l="23770" t="31744" r="41831" b="33882"/>
        <a:stretch/>
      </xdr:blipFill>
      <xdr:spPr>
        <a:xfrm>
          <a:off x="14268450" y="60340875"/>
          <a:ext cx="2591222" cy="1455821"/>
        </a:xfrm>
        <a:prstGeom prst="rect">
          <a:avLst/>
        </a:prstGeom>
      </xdr:spPr>
    </xdr:pic>
    <xdr:clientData/>
  </xdr:twoCellAnchor>
  <xdr:twoCellAnchor editAs="oneCell">
    <xdr:from>
      <xdr:col>9</xdr:col>
      <xdr:colOff>590550</xdr:colOff>
      <xdr:row>39</xdr:row>
      <xdr:rowOff>0</xdr:rowOff>
    </xdr:from>
    <xdr:to>
      <xdr:col>9</xdr:col>
      <xdr:colOff>3208505</xdr:colOff>
      <xdr:row>39</xdr:row>
      <xdr:rowOff>1771483</xdr:rowOff>
    </xdr:to>
    <xdr:pic>
      <xdr:nvPicPr>
        <xdr:cNvPr id="48" name="Imagen 47"/>
        <xdr:cNvPicPr>
          <a:picLocks noChangeAspect="1"/>
        </xdr:cNvPicPr>
      </xdr:nvPicPr>
      <xdr:blipFill rotWithShape="1">
        <a:blip xmlns:r="http://schemas.openxmlformats.org/officeDocument/2006/relationships" r:embed="rId30"/>
        <a:srcRect l="24021" t="28685" r="44511" b="33442"/>
        <a:stretch/>
      </xdr:blipFill>
      <xdr:spPr>
        <a:xfrm>
          <a:off x="14297025" y="58121550"/>
          <a:ext cx="2617955" cy="1771483"/>
        </a:xfrm>
        <a:prstGeom prst="rect">
          <a:avLst/>
        </a:prstGeom>
      </xdr:spPr>
    </xdr:pic>
    <xdr:clientData/>
  </xdr:twoCellAnchor>
  <xdr:twoCellAnchor editAs="oneCell">
    <xdr:from>
      <xdr:col>9</xdr:col>
      <xdr:colOff>1181100</xdr:colOff>
      <xdr:row>38</xdr:row>
      <xdr:rowOff>333375</xdr:rowOff>
    </xdr:from>
    <xdr:to>
      <xdr:col>9</xdr:col>
      <xdr:colOff>2392679</xdr:colOff>
      <xdr:row>38</xdr:row>
      <xdr:rowOff>1869581</xdr:rowOff>
    </xdr:to>
    <xdr:pic>
      <xdr:nvPicPr>
        <xdr:cNvPr id="49" name="Picture 2" descr="http://thumb7.shutterstock.com/display_pic_with_logo/744745/744745,1300221069,1/stock-photo-crystal-water-drop-clipping-path-73234612.jpg"/>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4887575" y="56207025"/>
          <a:ext cx="1211579" cy="15362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1362075</xdr:colOff>
      <xdr:row>37</xdr:row>
      <xdr:rowOff>85725</xdr:rowOff>
    </xdr:from>
    <xdr:to>
      <xdr:col>9</xdr:col>
      <xdr:colOff>2894312</xdr:colOff>
      <xdr:row>37</xdr:row>
      <xdr:rowOff>1766243</xdr:rowOff>
    </xdr:to>
    <xdr:pic>
      <xdr:nvPicPr>
        <xdr:cNvPr id="50" name="Imagen 49"/>
        <xdr:cNvPicPr>
          <a:picLocks noChangeAspect="1"/>
        </xdr:cNvPicPr>
      </xdr:nvPicPr>
      <xdr:blipFill rotWithShape="1">
        <a:blip xmlns:r="http://schemas.openxmlformats.org/officeDocument/2006/relationships" r:embed="rId32"/>
        <a:srcRect l="29075" t="34713" r="59148" b="42314"/>
        <a:stretch/>
      </xdr:blipFill>
      <xdr:spPr>
        <a:xfrm>
          <a:off x="15068550" y="53844825"/>
          <a:ext cx="1532237" cy="1680518"/>
        </a:xfrm>
        <a:prstGeom prst="rect">
          <a:avLst/>
        </a:prstGeom>
      </xdr:spPr>
    </xdr:pic>
    <xdr:clientData/>
  </xdr:twoCellAnchor>
  <xdr:twoCellAnchor editAs="oneCell">
    <xdr:from>
      <xdr:col>9</xdr:col>
      <xdr:colOff>504824</xdr:colOff>
      <xdr:row>35</xdr:row>
      <xdr:rowOff>2188474</xdr:rowOff>
    </xdr:from>
    <xdr:to>
      <xdr:col>9</xdr:col>
      <xdr:colOff>3785831</xdr:colOff>
      <xdr:row>36</xdr:row>
      <xdr:rowOff>1761699</xdr:rowOff>
    </xdr:to>
    <xdr:pic>
      <xdr:nvPicPr>
        <xdr:cNvPr id="51" name="Imagen 50"/>
        <xdr:cNvPicPr>
          <a:picLocks noChangeAspect="1"/>
        </xdr:cNvPicPr>
      </xdr:nvPicPr>
      <xdr:blipFill rotWithShape="1">
        <a:blip xmlns:r="http://schemas.openxmlformats.org/officeDocument/2006/relationships" r:embed="rId33"/>
        <a:srcRect l="29266" t="29058" r="27728" b="29151"/>
        <a:stretch/>
      </xdr:blipFill>
      <xdr:spPr>
        <a:xfrm>
          <a:off x="14211299" y="51842299"/>
          <a:ext cx="3281007" cy="1792550"/>
        </a:xfrm>
        <a:prstGeom prst="rect">
          <a:avLst/>
        </a:prstGeom>
      </xdr:spPr>
    </xdr:pic>
    <xdr:clientData/>
  </xdr:twoCellAnchor>
  <xdr:twoCellAnchor editAs="oneCell">
    <xdr:from>
      <xdr:col>9</xdr:col>
      <xdr:colOff>1020006</xdr:colOff>
      <xdr:row>45</xdr:row>
      <xdr:rowOff>24274</xdr:rowOff>
    </xdr:from>
    <xdr:to>
      <xdr:col>9</xdr:col>
      <xdr:colOff>3291514</xdr:colOff>
      <xdr:row>45</xdr:row>
      <xdr:rowOff>1729822</xdr:rowOff>
    </xdr:to>
    <xdr:pic>
      <xdr:nvPicPr>
        <xdr:cNvPr id="57" name="Imagen 56"/>
        <xdr:cNvPicPr>
          <a:picLocks noChangeAspect="1"/>
        </xdr:cNvPicPr>
      </xdr:nvPicPr>
      <xdr:blipFill rotWithShape="1">
        <a:blip xmlns:r="http://schemas.openxmlformats.org/officeDocument/2006/relationships" r:embed="rId34"/>
        <a:srcRect l="27483" t="26446" r="40840" b="31204"/>
        <a:stretch/>
      </xdr:blipFill>
      <xdr:spPr>
        <a:xfrm>
          <a:off x="14723716" y="70478548"/>
          <a:ext cx="2271508" cy="1705548"/>
        </a:xfrm>
        <a:prstGeom prst="rect">
          <a:avLst/>
        </a:prstGeom>
      </xdr:spPr>
    </xdr:pic>
    <xdr:clientData/>
  </xdr:twoCellAnchor>
  <xdr:twoCellAnchor editAs="oneCell">
    <xdr:from>
      <xdr:col>9</xdr:col>
      <xdr:colOff>800100</xdr:colOff>
      <xdr:row>46</xdr:row>
      <xdr:rowOff>228600</xdr:rowOff>
    </xdr:from>
    <xdr:to>
      <xdr:col>9</xdr:col>
      <xdr:colOff>3425373</xdr:colOff>
      <xdr:row>46</xdr:row>
      <xdr:rowOff>2157372</xdr:rowOff>
    </xdr:to>
    <xdr:pic>
      <xdr:nvPicPr>
        <xdr:cNvPr id="58" name="Imagen 57"/>
        <xdr:cNvPicPr>
          <a:picLocks noChangeAspect="1"/>
        </xdr:cNvPicPr>
      </xdr:nvPicPr>
      <xdr:blipFill rotWithShape="1">
        <a:blip xmlns:r="http://schemas.openxmlformats.org/officeDocument/2006/relationships" r:embed="rId35"/>
        <a:srcRect l="28217" t="32789" r="40945" b="26912"/>
        <a:stretch/>
      </xdr:blipFill>
      <xdr:spPr>
        <a:xfrm>
          <a:off x="14506575" y="72513825"/>
          <a:ext cx="2625273" cy="1928772"/>
        </a:xfrm>
        <a:prstGeom prst="rect">
          <a:avLst/>
        </a:prstGeom>
      </xdr:spPr>
    </xdr:pic>
    <xdr:clientData/>
  </xdr:twoCellAnchor>
  <xdr:twoCellAnchor editAs="oneCell">
    <xdr:from>
      <xdr:col>9</xdr:col>
      <xdr:colOff>679040</xdr:colOff>
      <xdr:row>47</xdr:row>
      <xdr:rowOff>164895</xdr:rowOff>
    </xdr:from>
    <xdr:to>
      <xdr:col>9</xdr:col>
      <xdr:colOff>3091838</xdr:colOff>
      <xdr:row>47</xdr:row>
      <xdr:rowOff>1601816</xdr:rowOff>
    </xdr:to>
    <xdr:pic>
      <xdr:nvPicPr>
        <xdr:cNvPr id="59" name="Imagen 58"/>
        <xdr:cNvPicPr>
          <a:picLocks noChangeAspect="1"/>
        </xdr:cNvPicPr>
      </xdr:nvPicPr>
      <xdr:blipFill rotWithShape="1">
        <a:blip xmlns:r="http://schemas.openxmlformats.org/officeDocument/2006/relationships" r:embed="rId36"/>
        <a:srcRect l="27903" t="36707" r="39161" b="28405"/>
        <a:stretch/>
      </xdr:blipFill>
      <xdr:spPr>
        <a:xfrm>
          <a:off x="14382750" y="74654492"/>
          <a:ext cx="2412798" cy="1436921"/>
        </a:xfrm>
        <a:prstGeom prst="rect">
          <a:avLst/>
        </a:prstGeom>
      </xdr:spPr>
    </xdr:pic>
    <xdr:clientData/>
  </xdr:twoCellAnchor>
  <xdr:twoCellAnchor editAs="oneCell">
    <xdr:from>
      <xdr:col>9</xdr:col>
      <xdr:colOff>563307</xdr:colOff>
      <xdr:row>48</xdr:row>
      <xdr:rowOff>122903</xdr:rowOff>
    </xdr:from>
    <xdr:to>
      <xdr:col>9</xdr:col>
      <xdr:colOff>2916981</xdr:colOff>
      <xdr:row>48</xdr:row>
      <xdr:rowOff>2109284</xdr:rowOff>
    </xdr:to>
    <xdr:pic>
      <xdr:nvPicPr>
        <xdr:cNvPr id="60" name="Imagen 59"/>
        <xdr:cNvPicPr>
          <a:picLocks noChangeAspect="1"/>
        </xdr:cNvPicPr>
      </xdr:nvPicPr>
      <xdr:blipFill rotWithShape="1">
        <a:blip xmlns:r="http://schemas.openxmlformats.org/officeDocument/2006/relationships" r:embed="rId37"/>
        <a:srcRect l="28217" t="28125" r="38847" b="22435"/>
        <a:stretch/>
      </xdr:blipFill>
      <xdr:spPr>
        <a:xfrm>
          <a:off x="14267017" y="76855484"/>
          <a:ext cx="2353674" cy="1986381"/>
        </a:xfrm>
        <a:prstGeom prst="rect">
          <a:avLst/>
        </a:prstGeom>
      </xdr:spPr>
    </xdr:pic>
    <xdr:clientData/>
  </xdr:twoCellAnchor>
  <xdr:twoCellAnchor editAs="oneCell">
    <xdr:from>
      <xdr:col>9</xdr:col>
      <xdr:colOff>1136855</xdr:colOff>
      <xdr:row>49</xdr:row>
      <xdr:rowOff>122903</xdr:rowOff>
    </xdr:from>
    <xdr:to>
      <xdr:col>9</xdr:col>
      <xdr:colOff>2706348</xdr:colOff>
      <xdr:row>49</xdr:row>
      <xdr:rowOff>1746988</xdr:rowOff>
    </xdr:to>
    <xdr:pic>
      <xdr:nvPicPr>
        <xdr:cNvPr id="61" name="Imagen 60"/>
        <xdr:cNvPicPr>
          <a:picLocks noChangeAspect="1"/>
        </xdr:cNvPicPr>
      </xdr:nvPicPr>
      <xdr:blipFill rotWithShape="1">
        <a:blip xmlns:r="http://schemas.openxmlformats.org/officeDocument/2006/relationships" r:embed="rId38"/>
        <a:srcRect l="34196" t="33535" r="53741" b="44263"/>
        <a:stretch/>
      </xdr:blipFill>
      <xdr:spPr>
        <a:xfrm>
          <a:off x="14840565" y="79170161"/>
          <a:ext cx="1569493" cy="1624085"/>
        </a:xfrm>
        <a:prstGeom prst="rect">
          <a:avLst/>
        </a:prstGeom>
      </xdr:spPr>
    </xdr:pic>
    <xdr:clientData/>
  </xdr:twoCellAnchor>
  <xdr:twoCellAnchor editAs="oneCell">
    <xdr:from>
      <xdr:col>9</xdr:col>
      <xdr:colOff>952500</xdr:colOff>
      <xdr:row>50</xdr:row>
      <xdr:rowOff>60767</xdr:rowOff>
    </xdr:from>
    <xdr:to>
      <xdr:col>9</xdr:col>
      <xdr:colOff>2592609</xdr:colOff>
      <xdr:row>50</xdr:row>
      <xdr:rowOff>1773770</xdr:rowOff>
    </xdr:to>
    <xdr:pic>
      <xdr:nvPicPr>
        <xdr:cNvPr id="62" name="Picture 2" descr="http://thumb101.shutterstock.com/display_pic_with_logo/844213/110707463/stock-vector-water-drop-110707463.jpg"/>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14656210" y="80941332"/>
          <a:ext cx="1640109" cy="17130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235563</xdr:colOff>
      <xdr:row>51</xdr:row>
      <xdr:rowOff>81936</xdr:rowOff>
    </xdr:from>
    <xdr:to>
      <xdr:col>9</xdr:col>
      <xdr:colOff>4035322</xdr:colOff>
      <xdr:row>51</xdr:row>
      <xdr:rowOff>2088157</xdr:rowOff>
    </xdr:to>
    <xdr:pic>
      <xdr:nvPicPr>
        <xdr:cNvPr id="63" name="Imagen 62"/>
        <xdr:cNvPicPr>
          <a:picLocks noChangeAspect="1"/>
        </xdr:cNvPicPr>
      </xdr:nvPicPr>
      <xdr:blipFill rotWithShape="1">
        <a:blip xmlns:r="http://schemas.openxmlformats.org/officeDocument/2006/relationships" r:embed="rId40"/>
        <a:srcRect l="27273" t="36147" r="38952" b="36427"/>
        <a:stretch/>
      </xdr:blipFill>
      <xdr:spPr>
        <a:xfrm>
          <a:off x="13939273" y="82765081"/>
          <a:ext cx="3799759" cy="2006221"/>
        </a:xfrm>
        <a:prstGeom prst="rect">
          <a:avLst/>
        </a:prstGeom>
      </xdr:spPr>
    </xdr:pic>
    <xdr:clientData/>
  </xdr:twoCellAnchor>
  <xdr:twoCellAnchor editAs="oneCell">
    <xdr:from>
      <xdr:col>9</xdr:col>
      <xdr:colOff>757903</xdr:colOff>
      <xdr:row>52</xdr:row>
      <xdr:rowOff>10242</xdr:rowOff>
    </xdr:from>
    <xdr:to>
      <xdr:col>9</xdr:col>
      <xdr:colOff>3387299</xdr:colOff>
      <xdr:row>52</xdr:row>
      <xdr:rowOff>1966367</xdr:rowOff>
    </xdr:to>
    <xdr:pic>
      <xdr:nvPicPr>
        <xdr:cNvPr id="64" name="Imagen 63"/>
        <xdr:cNvPicPr>
          <a:picLocks noChangeAspect="1"/>
        </xdr:cNvPicPr>
      </xdr:nvPicPr>
      <xdr:blipFill rotWithShape="1">
        <a:blip xmlns:r="http://schemas.openxmlformats.org/officeDocument/2006/relationships" r:embed="rId41"/>
        <a:srcRect l="27064" t="32229" r="42623" b="27659"/>
        <a:stretch/>
      </xdr:blipFill>
      <xdr:spPr>
        <a:xfrm>
          <a:off x="14461613" y="85243629"/>
          <a:ext cx="2629396" cy="1956125"/>
        </a:xfrm>
        <a:prstGeom prst="rect">
          <a:avLst/>
        </a:prstGeom>
      </xdr:spPr>
    </xdr:pic>
    <xdr:clientData/>
  </xdr:twoCellAnchor>
  <xdr:twoCellAnchor editAs="oneCell">
    <xdr:from>
      <xdr:col>9</xdr:col>
      <xdr:colOff>594033</xdr:colOff>
      <xdr:row>53</xdr:row>
      <xdr:rowOff>200544</xdr:rowOff>
    </xdr:from>
    <xdr:to>
      <xdr:col>9</xdr:col>
      <xdr:colOff>3687097</xdr:colOff>
      <xdr:row>53</xdr:row>
      <xdr:rowOff>1606517</xdr:rowOff>
    </xdr:to>
    <xdr:pic>
      <xdr:nvPicPr>
        <xdr:cNvPr id="65" name="Imagen 64"/>
        <xdr:cNvPicPr>
          <a:picLocks noChangeAspect="1"/>
        </xdr:cNvPicPr>
      </xdr:nvPicPr>
      <xdr:blipFill rotWithShape="1">
        <a:blip xmlns:r="http://schemas.openxmlformats.org/officeDocument/2006/relationships" r:embed="rId42"/>
        <a:srcRect l="27903" t="35401" r="13567" b="31017"/>
        <a:stretch/>
      </xdr:blipFill>
      <xdr:spPr>
        <a:xfrm>
          <a:off x="14297743" y="87543770"/>
          <a:ext cx="3093064" cy="1405973"/>
        </a:xfrm>
        <a:prstGeom prst="rect">
          <a:avLst/>
        </a:prstGeom>
      </xdr:spPr>
    </xdr:pic>
    <xdr:clientData/>
  </xdr:twoCellAnchor>
  <xdr:twoCellAnchor editAs="oneCell">
    <xdr:from>
      <xdr:col>9</xdr:col>
      <xdr:colOff>1136855</xdr:colOff>
      <xdr:row>54</xdr:row>
      <xdr:rowOff>225322</xdr:rowOff>
    </xdr:from>
    <xdr:to>
      <xdr:col>9</xdr:col>
      <xdr:colOff>2283267</xdr:colOff>
      <xdr:row>54</xdr:row>
      <xdr:rowOff>1303497</xdr:rowOff>
    </xdr:to>
    <xdr:pic>
      <xdr:nvPicPr>
        <xdr:cNvPr id="66" name="Imagen 65"/>
        <xdr:cNvPicPr>
          <a:picLocks noChangeAspect="1"/>
        </xdr:cNvPicPr>
      </xdr:nvPicPr>
      <xdr:blipFill rotWithShape="1">
        <a:blip xmlns:r="http://schemas.openxmlformats.org/officeDocument/2006/relationships" r:embed="rId43"/>
        <a:srcRect l="29895" t="36334" r="61294" b="48927"/>
        <a:stretch/>
      </xdr:blipFill>
      <xdr:spPr>
        <a:xfrm>
          <a:off x="14840565" y="89821774"/>
          <a:ext cx="1146412" cy="1078175"/>
        </a:xfrm>
        <a:prstGeom prst="rect">
          <a:avLst/>
        </a:prstGeom>
      </xdr:spPr>
    </xdr:pic>
    <xdr:clientData/>
  </xdr:twoCellAnchor>
  <xdr:twoCellAnchor editAs="oneCell">
    <xdr:from>
      <xdr:col>9</xdr:col>
      <xdr:colOff>2365887</xdr:colOff>
      <xdr:row>55</xdr:row>
      <xdr:rowOff>163871</xdr:rowOff>
    </xdr:from>
    <xdr:to>
      <xdr:col>9</xdr:col>
      <xdr:colOff>3485005</xdr:colOff>
      <xdr:row>55</xdr:row>
      <xdr:rowOff>1282987</xdr:rowOff>
    </xdr:to>
    <xdr:pic>
      <xdr:nvPicPr>
        <xdr:cNvPr id="67" name="Imagen 66"/>
        <xdr:cNvPicPr>
          <a:picLocks noChangeAspect="1"/>
        </xdr:cNvPicPr>
      </xdr:nvPicPr>
      <xdr:blipFill rotWithShape="1">
        <a:blip xmlns:r="http://schemas.openxmlformats.org/officeDocument/2006/relationships" r:embed="rId43"/>
        <a:srcRect l="44266" t="37640" r="47133" b="47061"/>
        <a:stretch/>
      </xdr:blipFill>
      <xdr:spPr>
        <a:xfrm>
          <a:off x="16069597" y="91603871"/>
          <a:ext cx="1119118" cy="1119116"/>
        </a:xfrm>
        <a:prstGeom prst="rect">
          <a:avLst/>
        </a:prstGeom>
      </xdr:spPr>
    </xdr:pic>
    <xdr:clientData/>
  </xdr:twoCellAnchor>
  <xdr:twoCellAnchor editAs="oneCell">
    <xdr:from>
      <xdr:col>9</xdr:col>
      <xdr:colOff>1321209</xdr:colOff>
      <xdr:row>56</xdr:row>
      <xdr:rowOff>106534</xdr:rowOff>
    </xdr:from>
    <xdr:to>
      <xdr:col>9</xdr:col>
      <xdr:colOff>2723402</xdr:colOff>
      <xdr:row>56</xdr:row>
      <xdr:rowOff>1126613</xdr:rowOff>
    </xdr:to>
    <xdr:pic>
      <xdr:nvPicPr>
        <xdr:cNvPr id="68" name="Imagen 67"/>
        <xdr:cNvPicPr>
          <a:picLocks noChangeAspect="1"/>
        </xdr:cNvPicPr>
      </xdr:nvPicPr>
      <xdr:blipFill rotWithShape="1">
        <a:blip xmlns:r="http://schemas.openxmlformats.org/officeDocument/2006/relationships" r:embed="rId43"/>
        <a:srcRect l="57482" t="34842" r="30245" b="46314"/>
        <a:stretch/>
      </xdr:blipFill>
      <xdr:spPr>
        <a:xfrm>
          <a:off x="15024919" y="92959921"/>
          <a:ext cx="1402193" cy="1020079"/>
        </a:xfrm>
        <a:prstGeom prst="rect">
          <a:avLst/>
        </a:prstGeom>
      </xdr:spPr>
    </xdr:pic>
    <xdr:clientData/>
  </xdr:twoCellAnchor>
  <xdr:twoCellAnchor editAs="oneCell">
    <xdr:from>
      <xdr:col>9</xdr:col>
      <xdr:colOff>1464597</xdr:colOff>
      <xdr:row>57</xdr:row>
      <xdr:rowOff>245806</xdr:rowOff>
    </xdr:from>
    <xdr:to>
      <xdr:col>9</xdr:col>
      <xdr:colOff>3102328</xdr:colOff>
      <xdr:row>57</xdr:row>
      <xdr:rowOff>1283036</xdr:rowOff>
    </xdr:to>
    <xdr:pic>
      <xdr:nvPicPr>
        <xdr:cNvPr id="69" name="Imagen 68"/>
        <xdr:cNvPicPr>
          <a:picLocks noChangeAspect="1"/>
        </xdr:cNvPicPr>
      </xdr:nvPicPr>
      <xdr:blipFill rotWithShape="1">
        <a:blip xmlns:r="http://schemas.openxmlformats.org/officeDocument/2006/relationships" r:embed="rId43"/>
        <a:srcRect l="72063" t="37267" r="15350" b="48554"/>
        <a:stretch/>
      </xdr:blipFill>
      <xdr:spPr>
        <a:xfrm>
          <a:off x="15168307" y="94379435"/>
          <a:ext cx="1637731" cy="1037230"/>
        </a:xfrm>
        <a:prstGeom prst="rect">
          <a:avLst/>
        </a:prstGeom>
      </xdr:spPr>
    </xdr:pic>
    <xdr:clientData/>
  </xdr:twoCellAnchor>
  <xdr:twoCellAnchor editAs="oneCell">
    <xdr:from>
      <xdr:col>9</xdr:col>
      <xdr:colOff>1597742</xdr:colOff>
      <xdr:row>58</xdr:row>
      <xdr:rowOff>51209</xdr:rowOff>
    </xdr:from>
    <xdr:to>
      <xdr:col>9</xdr:col>
      <xdr:colOff>2580381</xdr:colOff>
      <xdr:row>58</xdr:row>
      <xdr:rowOff>1033848</xdr:rowOff>
    </xdr:to>
    <xdr:pic>
      <xdr:nvPicPr>
        <xdr:cNvPr id="70" name="Imagen 69"/>
        <xdr:cNvPicPr>
          <a:picLocks noChangeAspect="1"/>
        </xdr:cNvPicPr>
      </xdr:nvPicPr>
      <xdr:blipFill rotWithShape="1">
        <a:blip xmlns:r="http://schemas.openxmlformats.org/officeDocument/2006/relationships" r:embed="rId43"/>
        <a:srcRect l="45734" t="63760" r="46714" b="22807"/>
        <a:stretch/>
      </xdr:blipFill>
      <xdr:spPr>
        <a:xfrm>
          <a:off x="15301452" y="95547015"/>
          <a:ext cx="982639" cy="982639"/>
        </a:xfrm>
        <a:prstGeom prst="rect">
          <a:avLst/>
        </a:prstGeom>
      </xdr:spPr>
    </xdr:pic>
    <xdr:clientData/>
  </xdr:twoCellAnchor>
  <xdr:twoCellAnchor editAs="oneCell">
    <xdr:from>
      <xdr:col>9</xdr:col>
      <xdr:colOff>839839</xdr:colOff>
      <xdr:row>59</xdr:row>
      <xdr:rowOff>61452</xdr:rowOff>
    </xdr:from>
    <xdr:to>
      <xdr:col>9</xdr:col>
      <xdr:colOff>2218263</xdr:colOff>
      <xdr:row>59</xdr:row>
      <xdr:rowOff>1344341</xdr:rowOff>
    </xdr:to>
    <xdr:pic>
      <xdr:nvPicPr>
        <xdr:cNvPr id="71" name="Imagen 70"/>
        <xdr:cNvPicPr>
          <a:picLocks noChangeAspect="1"/>
        </xdr:cNvPicPr>
      </xdr:nvPicPr>
      <xdr:blipFill rotWithShape="1">
        <a:blip xmlns:r="http://schemas.openxmlformats.org/officeDocument/2006/relationships" r:embed="rId43"/>
        <a:srcRect l="58951" t="61147" r="30455" b="21316"/>
        <a:stretch/>
      </xdr:blipFill>
      <xdr:spPr>
        <a:xfrm>
          <a:off x="14543549" y="96857984"/>
          <a:ext cx="1378424" cy="1282889"/>
        </a:xfrm>
        <a:prstGeom prst="rect">
          <a:avLst/>
        </a:prstGeom>
      </xdr:spPr>
    </xdr:pic>
    <xdr:clientData/>
  </xdr:twoCellAnchor>
  <xdr:twoCellAnchor editAs="oneCell">
    <xdr:from>
      <xdr:col>9</xdr:col>
      <xdr:colOff>235565</xdr:colOff>
      <xdr:row>60</xdr:row>
      <xdr:rowOff>266291</xdr:rowOff>
    </xdr:from>
    <xdr:to>
      <xdr:col>9</xdr:col>
      <xdr:colOff>3991099</xdr:colOff>
      <xdr:row>60</xdr:row>
      <xdr:rowOff>1260907</xdr:rowOff>
    </xdr:to>
    <xdr:pic>
      <xdr:nvPicPr>
        <xdr:cNvPr id="72" name="Imagen 71"/>
        <xdr:cNvPicPr>
          <a:picLocks noChangeAspect="1"/>
        </xdr:cNvPicPr>
      </xdr:nvPicPr>
      <xdr:blipFill>
        <a:blip xmlns:r="http://schemas.openxmlformats.org/officeDocument/2006/relationships" r:embed="rId44"/>
        <a:stretch>
          <a:fillRect/>
        </a:stretch>
      </xdr:blipFill>
      <xdr:spPr>
        <a:xfrm>
          <a:off x="13939275" y="98855162"/>
          <a:ext cx="3755534" cy="994616"/>
        </a:xfrm>
        <a:prstGeom prst="rect">
          <a:avLst/>
        </a:prstGeom>
      </xdr:spPr>
    </xdr:pic>
    <xdr:clientData/>
  </xdr:twoCellAnchor>
  <xdr:twoCellAnchor editAs="oneCell">
    <xdr:from>
      <xdr:col>9</xdr:col>
      <xdr:colOff>833694</xdr:colOff>
      <xdr:row>61</xdr:row>
      <xdr:rowOff>10243</xdr:rowOff>
    </xdr:from>
    <xdr:to>
      <xdr:col>9</xdr:col>
      <xdr:colOff>3230993</xdr:colOff>
      <xdr:row>61</xdr:row>
      <xdr:rowOff>2159215</xdr:rowOff>
    </xdr:to>
    <xdr:pic>
      <xdr:nvPicPr>
        <xdr:cNvPr id="73" name="Imagen 72"/>
        <xdr:cNvPicPr>
          <a:picLocks noChangeAspect="1"/>
        </xdr:cNvPicPr>
      </xdr:nvPicPr>
      <xdr:blipFill rotWithShape="1">
        <a:blip xmlns:r="http://schemas.openxmlformats.org/officeDocument/2006/relationships" r:embed="rId45"/>
        <a:srcRect l="29581" t="31483" r="44091" b="26539"/>
        <a:stretch/>
      </xdr:blipFill>
      <xdr:spPr>
        <a:xfrm>
          <a:off x="14537404" y="100422178"/>
          <a:ext cx="2397299" cy="2148972"/>
        </a:xfrm>
        <a:prstGeom prst="rect">
          <a:avLst/>
        </a:prstGeom>
      </xdr:spPr>
    </xdr:pic>
    <xdr:clientData/>
  </xdr:twoCellAnchor>
  <xdr:twoCellAnchor editAs="oneCell">
    <xdr:from>
      <xdr:col>9</xdr:col>
      <xdr:colOff>522338</xdr:colOff>
      <xdr:row>62</xdr:row>
      <xdr:rowOff>102419</xdr:rowOff>
    </xdr:from>
    <xdr:to>
      <xdr:col>9</xdr:col>
      <xdr:colOff>3236451</xdr:colOff>
      <xdr:row>62</xdr:row>
      <xdr:rowOff>2282209</xdr:rowOff>
    </xdr:to>
    <xdr:pic>
      <xdr:nvPicPr>
        <xdr:cNvPr id="74" name="Imagen 73"/>
        <xdr:cNvPicPr>
          <a:picLocks noChangeAspect="1"/>
        </xdr:cNvPicPr>
      </xdr:nvPicPr>
      <xdr:blipFill rotWithShape="1">
        <a:blip xmlns:r="http://schemas.openxmlformats.org/officeDocument/2006/relationships" r:embed="rId46"/>
        <a:srcRect l="24021" t="21782" r="29091" b="11241"/>
        <a:stretch/>
      </xdr:blipFill>
      <xdr:spPr>
        <a:xfrm>
          <a:off x="14226048" y="102849516"/>
          <a:ext cx="2714113" cy="2179790"/>
        </a:xfrm>
        <a:prstGeom prst="rect">
          <a:avLst/>
        </a:prstGeom>
      </xdr:spPr>
    </xdr:pic>
    <xdr:clientData/>
  </xdr:twoCellAnchor>
  <xdr:twoCellAnchor editAs="oneCell">
    <xdr:from>
      <xdr:col>9</xdr:col>
      <xdr:colOff>409677</xdr:colOff>
      <xdr:row>63</xdr:row>
      <xdr:rowOff>419920</xdr:rowOff>
    </xdr:from>
    <xdr:to>
      <xdr:col>9</xdr:col>
      <xdr:colOff>3917152</xdr:colOff>
      <xdr:row>63</xdr:row>
      <xdr:rowOff>2262369</xdr:rowOff>
    </xdr:to>
    <xdr:pic>
      <xdr:nvPicPr>
        <xdr:cNvPr id="75" name="Imagen 74"/>
        <xdr:cNvPicPr>
          <a:picLocks noChangeAspect="1"/>
        </xdr:cNvPicPr>
      </xdr:nvPicPr>
      <xdr:blipFill rotWithShape="1">
        <a:blip xmlns:r="http://schemas.openxmlformats.org/officeDocument/2006/relationships" r:embed="rId47"/>
        <a:srcRect l="28742" t="35028" r="44300" b="39786"/>
        <a:stretch/>
      </xdr:blipFill>
      <xdr:spPr>
        <a:xfrm>
          <a:off x="14113387" y="105502178"/>
          <a:ext cx="3507475" cy="1842449"/>
        </a:xfrm>
        <a:prstGeom prst="rect">
          <a:avLst/>
        </a:prstGeom>
      </xdr:spPr>
    </xdr:pic>
    <xdr:clientData/>
  </xdr:twoCellAnchor>
  <xdr:twoCellAnchor editAs="oneCell">
    <xdr:from>
      <xdr:col>9</xdr:col>
      <xdr:colOff>778387</xdr:colOff>
      <xdr:row>64</xdr:row>
      <xdr:rowOff>92790</xdr:rowOff>
    </xdr:from>
    <xdr:to>
      <xdr:col>9</xdr:col>
      <xdr:colOff>2804113</xdr:colOff>
      <xdr:row>64</xdr:row>
      <xdr:rowOff>2247495</xdr:rowOff>
    </xdr:to>
    <xdr:pic>
      <xdr:nvPicPr>
        <xdr:cNvPr id="76" name="Imagen 75"/>
        <xdr:cNvPicPr>
          <a:picLocks noChangeAspect="1"/>
        </xdr:cNvPicPr>
      </xdr:nvPicPr>
      <xdr:blipFill rotWithShape="1">
        <a:blip xmlns:r="http://schemas.openxmlformats.org/officeDocument/2006/relationships" r:embed="rId48"/>
        <a:srcRect l="29686" t="31297" r="42308" b="15718"/>
        <a:stretch/>
      </xdr:blipFill>
      <xdr:spPr>
        <a:xfrm>
          <a:off x="14482097" y="107499967"/>
          <a:ext cx="2025726" cy="2154705"/>
        </a:xfrm>
        <a:prstGeom prst="rect">
          <a:avLst/>
        </a:prstGeom>
      </xdr:spPr>
    </xdr:pic>
    <xdr:clientData/>
  </xdr:twoCellAnchor>
  <xdr:twoCellAnchor editAs="oneCell">
    <xdr:from>
      <xdr:col>9</xdr:col>
      <xdr:colOff>310843</xdr:colOff>
      <xdr:row>64</xdr:row>
      <xdr:rowOff>2238375</xdr:rowOff>
    </xdr:from>
    <xdr:to>
      <xdr:col>9</xdr:col>
      <xdr:colOff>3424391</xdr:colOff>
      <xdr:row>65</xdr:row>
      <xdr:rowOff>2137790</xdr:rowOff>
    </xdr:to>
    <xdr:pic>
      <xdr:nvPicPr>
        <xdr:cNvPr id="77" name="Imagen 76"/>
        <xdr:cNvPicPr>
          <a:picLocks noChangeAspect="1"/>
        </xdr:cNvPicPr>
      </xdr:nvPicPr>
      <xdr:blipFill rotWithShape="1">
        <a:blip xmlns:r="http://schemas.openxmlformats.org/officeDocument/2006/relationships" r:embed="rId49"/>
        <a:srcRect l="28742" t="28498" r="30979" b="19823"/>
        <a:stretch/>
      </xdr:blipFill>
      <xdr:spPr>
        <a:xfrm>
          <a:off x="14003031" y="109668469"/>
          <a:ext cx="3113548" cy="2244946"/>
        </a:xfrm>
        <a:prstGeom prst="rect">
          <a:avLst/>
        </a:prstGeom>
      </xdr:spPr>
    </xdr:pic>
    <xdr:clientData/>
  </xdr:twoCellAnchor>
  <xdr:twoCellAnchor>
    <xdr:from>
      <xdr:col>9</xdr:col>
      <xdr:colOff>180974</xdr:colOff>
      <xdr:row>65</xdr:row>
      <xdr:rowOff>2119314</xdr:rowOff>
    </xdr:from>
    <xdr:to>
      <xdr:col>9</xdr:col>
      <xdr:colOff>3857624</xdr:colOff>
      <xdr:row>66</xdr:row>
      <xdr:rowOff>1372904</xdr:rowOff>
    </xdr:to>
    <xdr:pic>
      <xdr:nvPicPr>
        <xdr:cNvPr id="78" name="Imagen 3"/>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l="27597" t="43442" r="31029" b="28036"/>
        <a:stretch>
          <a:fillRect/>
        </a:stretch>
      </xdr:blipFill>
      <xdr:spPr bwMode="auto">
        <a:xfrm>
          <a:off x="13873162" y="111894939"/>
          <a:ext cx="3676650" cy="144434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326232</xdr:colOff>
      <xdr:row>67</xdr:row>
      <xdr:rowOff>373856</xdr:rowOff>
    </xdr:from>
    <xdr:to>
      <xdr:col>9</xdr:col>
      <xdr:colOff>4155282</xdr:colOff>
      <xdr:row>67</xdr:row>
      <xdr:rowOff>1140618</xdr:rowOff>
    </xdr:to>
    <xdr:pic>
      <xdr:nvPicPr>
        <xdr:cNvPr id="79" name="Imagen 4"/>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l="27597" t="49428" r="33800" b="40186"/>
        <a:stretch>
          <a:fillRect/>
        </a:stretch>
      </xdr:blipFill>
      <xdr:spPr bwMode="auto">
        <a:xfrm>
          <a:off x="14018420" y="114185700"/>
          <a:ext cx="3829050" cy="76676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238125</xdr:colOff>
      <xdr:row>68</xdr:row>
      <xdr:rowOff>613941</xdr:rowOff>
    </xdr:from>
    <xdr:to>
      <xdr:col>9</xdr:col>
      <xdr:colOff>4117181</xdr:colOff>
      <xdr:row>68</xdr:row>
      <xdr:rowOff>1312069</xdr:rowOff>
    </xdr:to>
    <xdr:pic>
      <xdr:nvPicPr>
        <xdr:cNvPr id="80" name="Imagen 5"/>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l="27597" t="61398" r="26970" b="23988"/>
        <a:stretch>
          <a:fillRect/>
        </a:stretch>
      </xdr:blipFill>
      <xdr:spPr bwMode="auto">
        <a:xfrm>
          <a:off x="13930313" y="116021222"/>
          <a:ext cx="3879056" cy="69812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345282</xdr:colOff>
      <xdr:row>69</xdr:row>
      <xdr:rowOff>381000</xdr:rowOff>
    </xdr:from>
    <xdr:to>
      <xdr:col>9</xdr:col>
      <xdr:colOff>4000500</xdr:colOff>
      <xdr:row>69</xdr:row>
      <xdr:rowOff>1166613</xdr:rowOff>
    </xdr:to>
    <xdr:pic>
      <xdr:nvPicPr>
        <xdr:cNvPr id="81" name="Imagen 80"/>
        <xdr:cNvPicPr>
          <a:picLocks noChangeAspect="1"/>
        </xdr:cNvPicPr>
      </xdr:nvPicPr>
      <xdr:blipFill rotWithShape="1">
        <a:blip xmlns:r="http://schemas.openxmlformats.org/officeDocument/2006/relationships" r:embed="rId53"/>
        <a:srcRect l="39079" t="45731" r="17468" b="43529"/>
        <a:stretch/>
      </xdr:blipFill>
      <xdr:spPr>
        <a:xfrm>
          <a:off x="14037470" y="117657563"/>
          <a:ext cx="3655218" cy="785613"/>
        </a:xfrm>
        <a:prstGeom prst="rect">
          <a:avLst/>
        </a:prstGeom>
      </xdr:spPr>
    </xdr:pic>
    <xdr:clientData/>
  </xdr:twoCellAnchor>
  <xdr:twoCellAnchor>
    <xdr:from>
      <xdr:col>9</xdr:col>
      <xdr:colOff>314326</xdr:colOff>
      <xdr:row>70</xdr:row>
      <xdr:rowOff>645319</xdr:rowOff>
    </xdr:from>
    <xdr:to>
      <xdr:col>9</xdr:col>
      <xdr:colOff>3798093</xdr:colOff>
      <xdr:row>70</xdr:row>
      <xdr:rowOff>1483519</xdr:rowOff>
    </xdr:to>
    <xdr:pic>
      <xdr:nvPicPr>
        <xdr:cNvPr id="82" name="Imagen 6"/>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l="28387" t="48900" r="27563" b="38953"/>
        <a:stretch>
          <a:fillRect/>
        </a:stretch>
      </xdr:blipFill>
      <xdr:spPr bwMode="auto">
        <a:xfrm>
          <a:off x="14006514" y="119481600"/>
          <a:ext cx="3483767"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76200</xdr:colOff>
      <xdr:row>71</xdr:row>
      <xdr:rowOff>197644</xdr:rowOff>
    </xdr:from>
    <xdr:to>
      <xdr:col>9</xdr:col>
      <xdr:colOff>3964781</xdr:colOff>
      <xdr:row>71</xdr:row>
      <xdr:rowOff>1257301</xdr:rowOff>
    </xdr:to>
    <xdr:pic>
      <xdr:nvPicPr>
        <xdr:cNvPr id="83" name="Imagen 7"/>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l="30467" t="44498" r="27464" b="40889"/>
        <a:stretch>
          <a:fillRect/>
        </a:stretch>
      </xdr:blipFill>
      <xdr:spPr bwMode="auto">
        <a:xfrm>
          <a:off x="13768388" y="120938925"/>
          <a:ext cx="3888581" cy="105965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261936</xdr:colOff>
      <xdr:row>71</xdr:row>
      <xdr:rowOff>1352173</xdr:rowOff>
    </xdr:from>
    <xdr:to>
      <xdr:col>9</xdr:col>
      <xdr:colOff>3453583</xdr:colOff>
      <xdr:row>72</xdr:row>
      <xdr:rowOff>1682102</xdr:rowOff>
    </xdr:to>
    <xdr:pic>
      <xdr:nvPicPr>
        <xdr:cNvPr id="86" name="Imagen 85"/>
        <xdr:cNvPicPr>
          <a:picLocks noChangeAspect="1"/>
        </xdr:cNvPicPr>
      </xdr:nvPicPr>
      <xdr:blipFill rotWithShape="1">
        <a:blip xmlns:r="http://schemas.openxmlformats.org/officeDocument/2006/relationships" r:embed="rId56"/>
        <a:srcRect l="39079" t="28301" r="19645" b="30150"/>
        <a:stretch/>
      </xdr:blipFill>
      <xdr:spPr>
        <a:xfrm>
          <a:off x="13954124" y="122093454"/>
          <a:ext cx="3191647" cy="1806304"/>
        </a:xfrm>
        <a:prstGeom prst="rect">
          <a:avLst/>
        </a:prstGeom>
      </xdr:spPr>
    </xdr:pic>
    <xdr:clientData/>
  </xdr:twoCellAnchor>
  <xdr:twoCellAnchor>
    <xdr:from>
      <xdr:col>9</xdr:col>
      <xdr:colOff>171451</xdr:colOff>
      <xdr:row>73</xdr:row>
      <xdr:rowOff>750094</xdr:rowOff>
    </xdr:from>
    <xdr:to>
      <xdr:col>9</xdr:col>
      <xdr:colOff>3762375</xdr:colOff>
      <xdr:row>73</xdr:row>
      <xdr:rowOff>2035969</xdr:rowOff>
    </xdr:to>
    <xdr:pic>
      <xdr:nvPicPr>
        <xdr:cNvPr id="87" name="Imagen 10"/>
        <xdr:cNvPicPr>
          <a:picLocks noChangeAspect="1" noChangeArrowheads="1"/>
        </xdr:cNvPicPr>
      </xdr:nvPicPr>
      <xdr:blipFill>
        <a:blip xmlns:r="http://schemas.openxmlformats.org/officeDocument/2006/relationships" r:embed="rId57">
          <a:extLst>
            <a:ext uri="{28A0092B-C50C-407E-A947-70E740481C1C}">
              <a14:useLocalDpi xmlns:a14="http://schemas.microsoft.com/office/drawing/2010/main" val="0"/>
            </a:ext>
          </a:extLst>
        </a:blip>
        <a:srcRect l="31259" t="59991" r="27168" b="22403"/>
        <a:stretch>
          <a:fillRect/>
        </a:stretch>
      </xdr:blipFill>
      <xdr:spPr bwMode="auto">
        <a:xfrm>
          <a:off x="13863639" y="124670344"/>
          <a:ext cx="3590924"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350045</xdr:colOff>
      <xdr:row>74</xdr:row>
      <xdr:rowOff>657225</xdr:rowOff>
    </xdr:from>
    <xdr:to>
      <xdr:col>9</xdr:col>
      <xdr:colOff>4024313</xdr:colOff>
      <xdr:row>74</xdr:row>
      <xdr:rowOff>1962150</xdr:rowOff>
    </xdr:to>
    <xdr:pic>
      <xdr:nvPicPr>
        <xdr:cNvPr id="88" name="Imagen 11"/>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l="27795" t="31117" r="27069" b="49516"/>
        <a:stretch>
          <a:fillRect/>
        </a:stretch>
      </xdr:blipFill>
      <xdr:spPr bwMode="auto">
        <a:xfrm>
          <a:off x="14042233" y="127268288"/>
          <a:ext cx="3674268" cy="1304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750093</xdr:colOff>
      <xdr:row>75</xdr:row>
      <xdr:rowOff>279539</xdr:rowOff>
    </xdr:from>
    <xdr:to>
      <xdr:col>9</xdr:col>
      <xdr:colOff>4000299</xdr:colOff>
      <xdr:row>75</xdr:row>
      <xdr:rowOff>1959333</xdr:rowOff>
    </xdr:to>
    <xdr:pic>
      <xdr:nvPicPr>
        <xdr:cNvPr id="89" name="Imagen 88"/>
        <xdr:cNvPicPr>
          <a:picLocks noChangeAspect="1"/>
        </xdr:cNvPicPr>
      </xdr:nvPicPr>
      <xdr:blipFill rotWithShape="1">
        <a:blip xmlns:r="http://schemas.openxmlformats.org/officeDocument/2006/relationships" r:embed="rId59"/>
        <a:srcRect l="39079" t="37280" r="19744" b="24868"/>
        <a:stretch/>
      </xdr:blipFill>
      <xdr:spPr>
        <a:xfrm>
          <a:off x="14442281" y="129271852"/>
          <a:ext cx="3250206" cy="1679794"/>
        </a:xfrm>
        <a:prstGeom prst="rect">
          <a:avLst/>
        </a:prstGeom>
      </xdr:spPr>
    </xdr:pic>
    <xdr:clientData/>
  </xdr:twoCellAnchor>
  <xdr:twoCellAnchor>
    <xdr:from>
      <xdr:col>9</xdr:col>
      <xdr:colOff>330994</xdr:colOff>
      <xdr:row>77</xdr:row>
      <xdr:rowOff>576262</xdr:rowOff>
    </xdr:from>
    <xdr:to>
      <xdr:col>9</xdr:col>
      <xdr:colOff>4060031</xdr:colOff>
      <xdr:row>77</xdr:row>
      <xdr:rowOff>1900237</xdr:rowOff>
    </xdr:to>
    <xdr:pic>
      <xdr:nvPicPr>
        <xdr:cNvPr id="91" name="Imagen 16"/>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l="31853" t="61751" r="28455" b="20116"/>
        <a:stretch>
          <a:fillRect/>
        </a:stretch>
      </xdr:blipFill>
      <xdr:spPr bwMode="auto">
        <a:xfrm>
          <a:off x="14023182" y="134140575"/>
          <a:ext cx="3729037" cy="1323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188119</xdr:colOff>
      <xdr:row>78</xdr:row>
      <xdr:rowOff>659607</xdr:rowOff>
    </xdr:from>
    <xdr:to>
      <xdr:col>9</xdr:col>
      <xdr:colOff>4131468</xdr:colOff>
      <xdr:row>78</xdr:row>
      <xdr:rowOff>1602582</xdr:rowOff>
    </xdr:to>
    <xdr:pic>
      <xdr:nvPicPr>
        <xdr:cNvPr id="92" name="Imagen 17"/>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l="29082" t="39217" r="31325" b="47932"/>
        <a:stretch>
          <a:fillRect/>
        </a:stretch>
      </xdr:blipFill>
      <xdr:spPr bwMode="auto">
        <a:xfrm>
          <a:off x="13880307" y="136462295"/>
          <a:ext cx="3943349"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202407</xdr:colOff>
      <xdr:row>79</xdr:row>
      <xdr:rowOff>159545</xdr:rowOff>
    </xdr:from>
    <xdr:to>
      <xdr:col>9</xdr:col>
      <xdr:colOff>3915227</xdr:colOff>
      <xdr:row>79</xdr:row>
      <xdr:rowOff>1416845</xdr:rowOff>
    </xdr:to>
    <xdr:pic>
      <xdr:nvPicPr>
        <xdr:cNvPr id="93" name="Imagen 9"/>
        <xdr:cNvPicPr>
          <a:picLocks noChangeAspect="1" noChangeArrowheads="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13894595" y="138033920"/>
          <a:ext cx="3712820"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250032</xdr:colOff>
      <xdr:row>80</xdr:row>
      <xdr:rowOff>221456</xdr:rowOff>
    </xdr:from>
    <xdr:to>
      <xdr:col>9</xdr:col>
      <xdr:colOff>4212105</xdr:colOff>
      <xdr:row>80</xdr:row>
      <xdr:rowOff>1738313</xdr:rowOff>
    </xdr:to>
    <xdr:pic>
      <xdr:nvPicPr>
        <xdr:cNvPr id="94" name="Imagen 8"/>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13942220" y="139965112"/>
          <a:ext cx="3962073" cy="151685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714375</xdr:colOff>
      <xdr:row>81</xdr:row>
      <xdr:rowOff>529947</xdr:rowOff>
    </xdr:from>
    <xdr:to>
      <xdr:col>9</xdr:col>
      <xdr:colOff>3752849</xdr:colOff>
      <xdr:row>81</xdr:row>
      <xdr:rowOff>2228850</xdr:rowOff>
    </xdr:to>
    <xdr:pic>
      <xdr:nvPicPr>
        <xdr:cNvPr id="95" name="Imagen 6"/>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l="28983" t="49252" r="26178" b="22227"/>
        <a:stretch>
          <a:fillRect/>
        </a:stretch>
      </xdr:blipFill>
      <xdr:spPr bwMode="auto">
        <a:xfrm>
          <a:off x="14406563" y="142773916"/>
          <a:ext cx="3038474" cy="169890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535781</xdr:colOff>
      <xdr:row>82</xdr:row>
      <xdr:rowOff>292155</xdr:rowOff>
    </xdr:from>
    <xdr:to>
      <xdr:col>9</xdr:col>
      <xdr:colOff>4033837</xdr:colOff>
      <xdr:row>82</xdr:row>
      <xdr:rowOff>1966913</xdr:rowOff>
    </xdr:to>
    <xdr:pic>
      <xdr:nvPicPr>
        <xdr:cNvPr id="96" name="Imagen 7"/>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14227969" y="145215030"/>
          <a:ext cx="3498056" cy="167475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109538</xdr:colOff>
      <xdr:row>83</xdr:row>
      <xdr:rowOff>252412</xdr:rowOff>
    </xdr:from>
    <xdr:to>
      <xdr:col>9</xdr:col>
      <xdr:colOff>3988593</xdr:colOff>
      <xdr:row>83</xdr:row>
      <xdr:rowOff>1840705</xdr:rowOff>
    </xdr:to>
    <xdr:pic>
      <xdr:nvPicPr>
        <xdr:cNvPr id="97" name="Imagen 12"/>
        <xdr:cNvPicPr>
          <a:picLocks noChangeAspect="1" noChangeArrowheads="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13801726" y="147532725"/>
          <a:ext cx="3879055" cy="158829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4</xdr:col>
      <xdr:colOff>609600</xdr:colOff>
      <xdr:row>8</xdr:row>
      <xdr:rowOff>9525</xdr:rowOff>
    </xdr:to>
    <xdr:pic>
      <xdr:nvPicPr>
        <xdr:cNvPr id="84" name="Imagen 83"/>
        <xdr:cNvPicPr>
          <a:picLocks noChangeAspect="1" noChangeArrowheads="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0" y="0"/>
          <a:ext cx="5543550" cy="1657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0</xdr:row>
      <xdr:rowOff>0</xdr:rowOff>
    </xdr:from>
    <xdr:to>
      <xdr:col>4</xdr:col>
      <xdr:colOff>609600</xdr:colOff>
      <xdr:row>8</xdr:row>
      <xdr:rowOff>9525</xdr:rowOff>
    </xdr:to>
    <xdr:pic>
      <xdr:nvPicPr>
        <xdr:cNvPr id="85" name="Imagen 84"/>
        <xdr:cNvPicPr>
          <a:picLocks noChangeAspect="1" noChangeArrowheads="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0" y="0"/>
          <a:ext cx="5543550" cy="1657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647700</xdr:colOff>
      <xdr:row>76</xdr:row>
      <xdr:rowOff>552450</xdr:rowOff>
    </xdr:from>
    <xdr:to>
      <xdr:col>9</xdr:col>
      <xdr:colOff>4233155</xdr:colOff>
      <xdr:row>76</xdr:row>
      <xdr:rowOff>1619249</xdr:rowOff>
    </xdr:to>
    <xdr:pic>
      <xdr:nvPicPr>
        <xdr:cNvPr id="98" name="Imagen 97"/>
        <xdr:cNvPicPr>
          <a:picLocks noChangeAspect="1" noChangeArrowheads="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14363700" y="131830763"/>
          <a:ext cx="3585455" cy="10667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254739</xdr:colOff>
      <xdr:row>25</xdr:row>
      <xdr:rowOff>287965</xdr:rowOff>
    </xdr:from>
    <xdr:to>
      <xdr:col>9</xdr:col>
      <xdr:colOff>4054006</xdr:colOff>
      <xdr:row>25</xdr:row>
      <xdr:rowOff>1150850</xdr:rowOff>
    </xdr:to>
    <xdr:pic>
      <xdr:nvPicPr>
        <xdr:cNvPr id="90" name="Imagen 89"/>
        <xdr:cNvPicPr>
          <a:picLocks noChangeAspect="1"/>
        </xdr:cNvPicPr>
      </xdr:nvPicPr>
      <xdr:blipFill rotWithShape="1">
        <a:blip xmlns:r="http://schemas.openxmlformats.org/officeDocument/2006/relationships" r:embed="rId68"/>
        <a:srcRect l="26112" t="32350" r="44688" b="55854"/>
        <a:stretch/>
      </xdr:blipFill>
      <xdr:spPr>
        <a:xfrm>
          <a:off x="13955233" y="29394593"/>
          <a:ext cx="3799267" cy="862885"/>
        </a:xfrm>
        <a:prstGeom prst="rect">
          <a:avLst/>
        </a:prstGeom>
      </xdr:spPr>
    </xdr:pic>
    <xdr:clientData/>
  </xdr:twoCellAnchor>
  <xdr:twoCellAnchor editAs="oneCell">
    <xdr:from>
      <xdr:col>9</xdr:col>
      <xdr:colOff>0</xdr:colOff>
      <xdr:row>25</xdr:row>
      <xdr:rowOff>0</xdr:rowOff>
    </xdr:from>
    <xdr:to>
      <xdr:col>9</xdr:col>
      <xdr:colOff>1519708</xdr:colOff>
      <xdr:row>25</xdr:row>
      <xdr:rowOff>1515159</xdr:rowOff>
    </xdr:to>
    <xdr:pic>
      <xdr:nvPicPr>
        <xdr:cNvPr id="99" name="Imagen 98"/>
        <xdr:cNvPicPr>
          <a:picLocks noChangeAspect="1"/>
        </xdr:cNvPicPr>
      </xdr:nvPicPr>
      <xdr:blipFill>
        <a:blip xmlns:r="http://schemas.openxmlformats.org/officeDocument/2006/relationships" r:embed="rId69"/>
        <a:stretch>
          <a:fillRect/>
        </a:stretch>
      </xdr:blipFill>
      <xdr:spPr>
        <a:xfrm>
          <a:off x="13700494" y="29106628"/>
          <a:ext cx="1519708" cy="1515159"/>
        </a:xfrm>
        <a:prstGeom prst="rect">
          <a:avLst/>
        </a:prstGeom>
      </xdr:spPr>
    </xdr:pic>
    <xdr:clientData/>
  </xdr:twoCellAnchor>
  <xdr:twoCellAnchor editAs="oneCell">
    <xdr:from>
      <xdr:col>9</xdr:col>
      <xdr:colOff>409796</xdr:colOff>
      <xdr:row>34</xdr:row>
      <xdr:rowOff>11077</xdr:rowOff>
    </xdr:from>
    <xdr:to>
      <xdr:col>9</xdr:col>
      <xdr:colOff>4175493</xdr:colOff>
      <xdr:row>34</xdr:row>
      <xdr:rowOff>1526236</xdr:rowOff>
    </xdr:to>
    <xdr:pic>
      <xdr:nvPicPr>
        <xdr:cNvPr id="100" name="Imagen 99"/>
        <xdr:cNvPicPr>
          <a:picLocks noChangeAspect="1"/>
        </xdr:cNvPicPr>
      </xdr:nvPicPr>
      <xdr:blipFill>
        <a:blip xmlns:r="http://schemas.openxmlformats.org/officeDocument/2006/relationships" r:embed="rId69"/>
        <a:stretch>
          <a:fillRect/>
        </a:stretch>
      </xdr:blipFill>
      <xdr:spPr>
        <a:xfrm>
          <a:off x="14110290" y="47503170"/>
          <a:ext cx="3765697" cy="151515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topLeftCell="F1" zoomScale="86" zoomScaleNormal="86" zoomScalePageLayoutView="140" workbookViewId="0">
      <pane ySplit="9" topLeftCell="A46" activePane="bottomLeft" state="frozen"/>
      <selection pane="bottomLeft" activeCell="J35" sqref="J35"/>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55.5" style="15" customWidth="1"/>
    <col min="11" max="11" width="29.62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Ubicación de la imagen en el recurso F7</v>
      </c>
    </row>
    <row r="2" spans="1:16" ht="15.75" x14ac:dyDescent="0.25">
      <c r="A2" s="1"/>
      <c r="B2" s="3" t="s">
        <v>121</v>
      </c>
      <c r="C2" s="85" t="s">
        <v>22</v>
      </c>
      <c r="D2" s="86"/>
      <c r="F2" s="78" t="s">
        <v>0</v>
      </c>
      <c r="G2" s="79"/>
      <c r="H2" s="58"/>
      <c r="I2" s="58"/>
      <c r="J2" s="14"/>
      <c r="L2" s="2" t="s">
        <v>153</v>
      </c>
      <c r="M2" s="2" t="str">
        <f ca="1">IF($N2&lt;COUNTIF('Definición técnica de imagenes'!$A$3:$A$102,$G$5),OFFSET('Definición técnica de imagenes'!$A$1,MATCH($G$5,'Definición técnica de imagenes'!$A$1:$A$104,0)-1+$N2,1,1,1),"")</f>
        <v>Inicio</v>
      </c>
      <c r="N2" s="2">
        <v>0</v>
      </c>
      <c r="O2" s="2" t="str">
        <f>'Definición técnica de imagenes'!A3</f>
        <v>M3A</v>
      </c>
    </row>
    <row r="3" spans="1:16" ht="15.75" x14ac:dyDescent="0.25">
      <c r="A3" s="1"/>
      <c r="B3" s="4" t="s">
        <v>8</v>
      </c>
      <c r="C3" s="87">
        <v>11</v>
      </c>
      <c r="D3" s="88"/>
      <c r="F3" s="80"/>
      <c r="G3" s="81"/>
      <c r="H3" s="58"/>
      <c r="I3" s="38"/>
      <c r="J3" s="14"/>
      <c r="L3" s="2" t="s">
        <v>154</v>
      </c>
      <c r="M3" s="2" t="str">
        <f ca="1">IF($N3&lt;COUNTIF('Definición técnica de imagenes'!$A$3:$A$102,$G$5),OFFSET('Definición técnica de imagenes'!$A$1,MATCH($G$5,'Definición técnica de imagenes'!$A$1:$A$104,0)-1+$N3,1,1,1),"")</f>
        <v>Contenido</v>
      </c>
      <c r="N3" s="2">
        <v>1</v>
      </c>
      <c r="O3" s="2" t="str">
        <f>'Definición técnica de imagenes'!A4</f>
        <v>M5A</v>
      </c>
    </row>
    <row r="4" spans="1:16" ht="16.5" x14ac:dyDescent="0.3">
      <c r="A4" s="1"/>
      <c r="B4" s="4" t="s">
        <v>54</v>
      </c>
      <c r="C4" s="87" t="s">
        <v>187</v>
      </c>
      <c r="D4" s="88"/>
      <c r="E4" s="5"/>
      <c r="F4" s="37" t="s">
        <v>55</v>
      </c>
      <c r="G4" s="61" t="s">
        <v>56</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9" t="s">
        <v>188</v>
      </c>
      <c r="D5" s="90"/>
      <c r="E5" s="5"/>
      <c r="F5" s="37" t="str">
        <f>IF(G4="Recurso","Motor del recurso","")</f>
        <v>Motor del recurso</v>
      </c>
      <c r="G5" s="61" t="s">
        <v>135</v>
      </c>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4" t="s">
        <v>189</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2" t="s">
        <v>62</v>
      </c>
      <c r="G8" s="83"/>
      <c r="H8" s="83"/>
      <c r="I8" s="84"/>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Ubicación de la imagen en el recurso F7</v>
      </c>
      <c r="F9" s="57" t="s">
        <v>61</v>
      </c>
      <c r="G9" s="57" t="s">
        <v>59</v>
      </c>
      <c r="H9" s="57" t="s">
        <v>60</v>
      </c>
      <c r="I9" s="57" t="s">
        <v>114</v>
      </c>
      <c r="J9" s="18" t="s">
        <v>6</v>
      </c>
      <c r="K9" s="19" t="s">
        <v>7</v>
      </c>
      <c r="O9" s="2" t="str">
        <f>'Definición técnica de imagenes'!A11</f>
        <v>M10B</v>
      </c>
    </row>
    <row r="10" spans="1:16" s="11" customFormat="1" ht="120.75" customHeight="1" x14ac:dyDescent="0.25">
      <c r="A10" s="12" t="str">
        <f>IF(OR(B10&lt;&gt;"",J10&lt;&gt;""),"IMG01","")</f>
        <v>IMG01</v>
      </c>
      <c r="B10" s="62" t="s">
        <v>190</v>
      </c>
      <c r="C10" s="20" t="str">
        <f t="shared" ref="C10:C41" si="0">IF(OR(B10&lt;&gt;"",J10&lt;&gt;""),IF($G$4="Recurso",CONCATENATE($G$4," ",$G$5),$G$4),"")</f>
        <v>Recurso F7</v>
      </c>
      <c r="D10" s="63" t="s">
        <v>191</v>
      </c>
      <c r="E10" s="63" t="s">
        <v>150</v>
      </c>
      <c r="F10" s="13" t="str">
        <f t="shared" ref="F10" ca="1" si="1">IF(OR(B10&lt;&gt;"",J10&lt;&gt;""),CONCATENATE($C$7,"_",$A10,IF($G$4="Cuaderno de Estudio","_small",CONCATENATE(IF(I10="","","n"),IF(LEFT($G$5,1)="F",".jpg",".png")))),"")</f>
        <v>CN_11_14_REC70_IMG01.jpg</v>
      </c>
      <c r="G10" s="13" t="str">
        <f ca="1">IF($F10&lt;&gt;"",IF($G$4="Recurso",VLOOKUP($E10,OFFSET('Definición técnica de imagenes'!$A$1,MATCH($G$5,'Definición técnica de imagenes'!$A$1:$A$104,0)-1,1,COUNTIF('Definición técnica de imagenes'!$A$3:$A$102,$G$5),5),5,FALSE),'Definición técnica de imagenes'!$F$16),"")</f>
        <v>350 x 230 px</v>
      </c>
      <c r="H10" s="13" t="str">
        <f t="shared" ref="H10" ca="1" si="2">IF(AND(I10&lt;&gt;"",I10&lt;&gt;0),IF(OR(B10&lt;&gt;"",J10&lt;&gt;""),CONCATENATE($C$7,"_",$A10,IF($G$4="Cuaderno de Estudio","_zoom",CONCATENATE("a",IF(LEFT($G$5,1)="F",".jpg",".png")))),""),"")</f>
        <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
      </c>
      <c r="J10" s="63"/>
      <c r="K10" s="64"/>
      <c r="O10" s="2" t="str">
        <f>'Definición técnica de imagenes'!A12</f>
        <v>M12D</v>
      </c>
    </row>
    <row r="11" spans="1:16" s="11" customFormat="1" ht="122.25" customHeight="1" x14ac:dyDescent="0.25">
      <c r="A11" s="12" t="str">
        <f t="shared" ref="A11:A18" si="3">IF(OR(B11&lt;&gt;"",J11&lt;&gt;""),CONCATENATE(LEFT(A10,3),IF(MID(A10,4,2)+1&lt;10,CONCATENATE("0",MID(A10,4,2)+1))),"")</f>
        <v>IMG02</v>
      </c>
      <c r="B11" s="62" t="s">
        <v>192</v>
      </c>
      <c r="C11" s="20" t="str">
        <f t="shared" si="0"/>
        <v>Recurso F7</v>
      </c>
      <c r="D11" s="63" t="s">
        <v>191</v>
      </c>
      <c r="E11" s="63" t="s">
        <v>150</v>
      </c>
      <c r="F11" s="13" t="str">
        <f t="shared" ref="F11:F74" ca="1" si="4">IF(OR(B11&lt;&gt;"",J11&lt;&gt;""),CONCATENATE($C$7,"_",$A11,IF($G$4="Cuaderno de Estudio","_small",CONCATENATE(IF(I11="","","n"),IF(LEFT($G$5,1)="F",".jpg",".png")))),"")</f>
        <v>CN_11_14_REC70_IMG02.jpg</v>
      </c>
      <c r="G11" s="13" t="str">
        <f ca="1">IF($F11&lt;&gt;"",IF($G$4="Recurso",VLOOKUP($E11,OFFSET('Definición técnica de imagenes'!$A$1,MATCH($G$5,'Definición técnica de imagenes'!$A$1:$A$104,0)-1,1,COUNTIF('Definición técnica de imagenes'!$A$3:$A$102,$G$5),5),5,FALSE),'Definición técnica de imagenes'!$F$16),"")</f>
        <v>350 x 230 px</v>
      </c>
      <c r="H11" s="13" t="str">
        <f t="shared" ref="H11:H74" ca="1" si="5">IF(AND(I11&lt;&gt;"",I11&lt;&gt;0),IF(OR(B11&lt;&gt;"",J11&lt;&gt;""),CONCATENATE($C$7,"_",$A11,IF($G$4="Cuaderno de Estudio","_zoom",CONCATENATE("a",IF(LEFT($G$5,1)="F",".jpg",".png")))),""),"")</f>
        <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
      </c>
      <c r="J11" s="64"/>
      <c r="K11" s="65"/>
      <c r="O11" s="2" t="str">
        <f>'Definición técnica de imagenes'!A13</f>
        <v>M101</v>
      </c>
    </row>
    <row r="12" spans="1:16" s="11" customFormat="1" ht="120.75" customHeight="1" x14ac:dyDescent="0.25">
      <c r="A12" s="12" t="str">
        <f t="shared" si="3"/>
        <v>IMG03</v>
      </c>
      <c r="B12" s="62" t="s">
        <v>193</v>
      </c>
      <c r="C12" s="20" t="str">
        <f t="shared" si="0"/>
        <v>Recurso F7</v>
      </c>
      <c r="D12" s="63" t="s">
        <v>191</v>
      </c>
      <c r="E12" s="63" t="s">
        <v>150</v>
      </c>
      <c r="F12" s="13" t="str">
        <f t="shared" ca="1" si="4"/>
        <v>CN_11_14_REC70_IMG03.jpg</v>
      </c>
      <c r="G12" s="13" t="str">
        <f ca="1">IF($F12&lt;&gt;"",IF($G$4="Recurso",VLOOKUP($E12,OFFSET('Definición técnica de imagenes'!$A$1,MATCH($G$5,'Definición técnica de imagenes'!$A$1:$A$104,0)-1,1,COUNTIF('Definición técnica de imagenes'!$A$3:$A$102,$G$5),5),5,FALSE),'Definición técnica de imagenes'!$F$16),"")</f>
        <v>350 x 230 px</v>
      </c>
      <c r="H12" s="13" t="str">
        <f t="shared" ca="1" si="5"/>
        <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
      </c>
      <c r="J12" s="64"/>
      <c r="K12" s="64"/>
      <c r="O12" s="2" t="str">
        <f>'Definición técnica de imagenes'!A18</f>
        <v>Diaporama F1</v>
      </c>
    </row>
    <row r="13" spans="1:16" s="11" customFormat="1" ht="123.75" customHeight="1" x14ac:dyDescent="0.25">
      <c r="A13" s="12" t="str">
        <f t="shared" si="3"/>
        <v>IMG04</v>
      </c>
      <c r="B13" s="62" t="s">
        <v>194</v>
      </c>
      <c r="C13" s="20" t="str">
        <f t="shared" si="0"/>
        <v>Recurso F7</v>
      </c>
      <c r="D13" s="63" t="s">
        <v>195</v>
      </c>
      <c r="E13" s="63" t="s">
        <v>150</v>
      </c>
      <c r="F13" s="13" t="str">
        <f t="shared" ca="1" si="4"/>
        <v>CN_11_14_REC70_IMG04.jpg</v>
      </c>
      <c r="G13" s="13" t="str">
        <f ca="1">IF($F13&lt;&gt;"",IF($G$4="Recurso",VLOOKUP($E13,OFFSET('Definición técnica de imagenes'!$A$1,MATCH($G$5,'Definición técnica de imagenes'!$A$1:$A$104,0)-1,1,COUNTIF('Definición técnica de imagenes'!$A$3:$A$102,$G$5),5),5,FALSE),'Definición técnica de imagenes'!$F$16),"")</f>
        <v>350 x 230 px</v>
      </c>
      <c r="H13" s="13" t="str">
        <f t="shared" ca="1" si="5"/>
        <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
      </c>
      <c r="J13" s="64"/>
      <c r="K13" s="64" t="s">
        <v>196</v>
      </c>
      <c r="O13" s="2" t="str">
        <f>'Definición técnica de imagenes'!A19</f>
        <v>F4</v>
      </c>
    </row>
    <row r="14" spans="1:16" s="11" customFormat="1" ht="123" customHeight="1" x14ac:dyDescent="0.25">
      <c r="A14" s="12" t="str">
        <f t="shared" si="3"/>
        <v>IMG05</v>
      </c>
      <c r="B14" s="62" t="s">
        <v>197</v>
      </c>
      <c r="C14" s="20" t="str">
        <f t="shared" si="0"/>
        <v>Recurso F7</v>
      </c>
      <c r="D14" s="63" t="s">
        <v>191</v>
      </c>
      <c r="E14" s="63" t="s">
        <v>150</v>
      </c>
      <c r="F14" s="13" t="str">
        <f t="shared" ca="1" si="4"/>
        <v>CN_11_14_REC70_IMG05.jpg</v>
      </c>
      <c r="G14" s="13" t="str">
        <f ca="1">IF($F14&lt;&gt;"",IF($G$4="Recurso",VLOOKUP($E14,OFFSET('Definición técnica de imagenes'!$A$1,MATCH($G$5,'Definición técnica de imagenes'!$A$1:$A$104,0)-1,1,COUNTIF('Definición técnica de imagenes'!$A$3:$A$102,$G$5),5),5,FALSE),'Definición técnica de imagenes'!$F$16),"")</f>
        <v>350 x 230 px</v>
      </c>
      <c r="H14" s="13" t="str">
        <f t="shared" ca="1" si="5"/>
        <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
      </c>
      <c r="J14" s="64"/>
      <c r="K14" s="64"/>
      <c r="O14" s="2" t="str">
        <f>'Definición técnica de imagenes'!A22</f>
        <v>F6</v>
      </c>
    </row>
    <row r="15" spans="1:16" s="11" customFormat="1" ht="117.75" customHeight="1" x14ac:dyDescent="0.25">
      <c r="A15" s="12" t="str">
        <f t="shared" si="3"/>
        <v>IMG06</v>
      </c>
      <c r="B15" s="62" t="s">
        <v>198</v>
      </c>
      <c r="C15" s="20" t="str">
        <f t="shared" si="0"/>
        <v>Recurso F7</v>
      </c>
      <c r="D15" s="63" t="s">
        <v>191</v>
      </c>
      <c r="E15" s="63" t="s">
        <v>150</v>
      </c>
      <c r="F15" s="13" t="str">
        <f t="shared" ca="1" si="4"/>
        <v>CN_11_14_REC70_IMG06.jpg</v>
      </c>
      <c r="G15" s="13" t="str">
        <f ca="1">IF($F15&lt;&gt;"",IF($G$4="Recurso",VLOOKUP($E15,OFFSET('Definición técnica de imagenes'!$A$1,MATCH($G$5,'Definición técnica de imagenes'!$A$1:$A$104,0)-1,1,COUNTIF('Definición técnica de imagenes'!$A$3:$A$102,$G$5),5),5,FALSE),'Definición técnica de imagenes'!$F$16),"")</f>
        <v>350 x 230 px</v>
      </c>
      <c r="H15" s="13" t="str">
        <f t="shared" ca="1" si="5"/>
        <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
      </c>
      <c r="J15" s="66"/>
      <c r="K15" s="66"/>
      <c r="O15" s="2" t="str">
        <f>'Definición técnica de imagenes'!A24</f>
        <v>F6B</v>
      </c>
    </row>
    <row r="16" spans="1:16" s="11" customFormat="1" ht="123" customHeight="1" x14ac:dyDescent="0.3">
      <c r="A16" s="12" t="str">
        <f t="shared" si="3"/>
        <v>IMG07</v>
      </c>
      <c r="B16" s="62" t="s">
        <v>199</v>
      </c>
      <c r="C16" s="20" t="str">
        <f t="shared" si="0"/>
        <v>Recurso F7</v>
      </c>
      <c r="D16" s="63" t="s">
        <v>191</v>
      </c>
      <c r="E16" s="63" t="s">
        <v>150</v>
      </c>
      <c r="F16" s="13" t="str">
        <f t="shared" ca="1" si="4"/>
        <v>CN_11_14_REC70_IMG07.jpg</v>
      </c>
      <c r="G16" s="13" t="str">
        <f ca="1">IF($F16&lt;&gt;"",IF($G$4="Recurso",VLOOKUP($E16,OFFSET('Definición técnica de imagenes'!$A$1,MATCH($G$5,'Definición técnica de imagenes'!$A$1:$A$104,0)-1,1,COUNTIF('Definición técnica de imagenes'!$A$3:$A$102,$G$5),5),5,FALSE),'Definición técnica de imagenes'!$F$16),"")</f>
        <v>350 x 230 px</v>
      </c>
      <c r="H16" s="13" t="str">
        <f t="shared" ca="1" si="5"/>
        <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
      </c>
      <c r="J16" s="67"/>
      <c r="K16" s="68"/>
      <c r="O16" s="2" t="str">
        <f>'Definición técnica de imagenes'!A25</f>
        <v>F7</v>
      </c>
    </row>
    <row r="17" spans="1:15" s="11" customFormat="1" ht="119.25" customHeight="1" x14ac:dyDescent="0.25">
      <c r="A17" s="12" t="str">
        <f t="shared" si="3"/>
        <v>IMG08</v>
      </c>
      <c r="B17" s="62" t="s">
        <v>200</v>
      </c>
      <c r="C17" s="20" t="str">
        <f t="shared" si="0"/>
        <v>Recurso F7</v>
      </c>
      <c r="D17" s="63" t="s">
        <v>191</v>
      </c>
      <c r="E17" s="63" t="s">
        <v>150</v>
      </c>
      <c r="F17" s="13" t="str">
        <f t="shared" ca="1" si="4"/>
        <v>CN_11_14_REC70_IMG08.jpg</v>
      </c>
      <c r="G17" s="13" t="str">
        <f ca="1">IF($F17&lt;&gt;"",IF($G$4="Recurso",VLOOKUP($E17,OFFSET('Definición técnica de imagenes'!$A$1,MATCH($G$5,'Definición técnica de imagenes'!$A$1:$A$104,0)-1,1,COUNTIF('Definición técnica de imagenes'!$A$3:$A$102,$G$5),5),5,FALSE),'Definición técnica de imagenes'!$F$16),"")</f>
        <v>350 x 230 px</v>
      </c>
      <c r="H17" s="13" t="str">
        <f t="shared" ca="1" si="5"/>
        <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
      </c>
      <c r="J17" s="66"/>
      <c r="K17" s="66"/>
      <c r="O17" s="2" t="str">
        <f>'Definición técnica de imagenes'!A27</f>
        <v>F7B</v>
      </c>
    </row>
    <row r="18" spans="1:15" s="11" customFormat="1" ht="120" customHeight="1" x14ac:dyDescent="0.25">
      <c r="A18" s="12" t="str">
        <f t="shared" si="3"/>
        <v>IMG09</v>
      </c>
      <c r="B18" s="62" t="s">
        <v>201</v>
      </c>
      <c r="C18" s="20" t="str">
        <f t="shared" si="0"/>
        <v>Recurso F7</v>
      </c>
      <c r="D18" s="63" t="s">
        <v>191</v>
      </c>
      <c r="E18" s="63" t="s">
        <v>150</v>
      </c>
      <c r="F18" s="13" t="str">
        <f t="shared" ca="1" si="4"/>
        <v>CN_11_14_REC70_IMG09.jpg</v>
      </c>
      <c r="G18" s="13" t="str">
        <f ca="1">IF($F18&lt;&gt;"",IF($G$4="Recurso",VLOOKUP($E18,OFFSET('Definición técnica de imagenes'!$A$1,MATCH($G$5,'Definición técnica de imagenes'!$A$1:$A$104,0)-1,1,COUNTIF('Definición técnica de imagenes'!$A$3:$A$102,$G$5),5),5,FALSE),'Definición técnica de imagenes'!$F$16),"")</f>
        <v>350 x 230 px</v>
      </c>
      <c r="H18" s="13" t="str">
        <f t="shared" ca="1" si="5"/>
        <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
      </c>
      <c r="J18" s="66"/>
      <c r="K18" s="66"/>
      <c r="O18" s="2" t="str">
        <f>'Definición técnica de imagenes'!A30</f>
        <v>F8</v>
      </c>
    </row>
    <row r="19" spans="1:15" s="11" customFormat="1" ht="143.25" customHeight="1" x14ac:dyDescent="0.3">
      <c r="A19" s="12" t="str">
        <f t="shared" ref="A19:A50" si="6">IF(OR(B19&lt;&gt;"",J19&lt;&gt;""),CONCATENATE(LEFT(A18,3),IF(MID(A18,4,2)+1&lt;10,CONCATENATE("0",MID(A18,4,2)+1),MID(A18,4,2)+1)),"")</f>
        <v>IMG10</v>
      </c>
      <c r="B19" s="62" t="s">
        <v>202</v>
      </c>
      <c r="C19" s="20" t="str">
        <f t="shared" si="0"/>
        <v>Recurso F7</v>
      </c>
      <c r="D19" s="63" t="s">
        <v>195</v>
      </c>
      <c r="E19" s="63" t="s">
        <v>155</v>
      </c>
      <c r="F19" s="13" t="str">
        <f t="shared" ca="1" si="4"/>
        <v>CN_11_14_REC70_IMG10n.jpg</v>
      </c>
      <c r="G19" s="13" t="str">
        <f ca="1">IF($F19&lt;&gt;"",IF($G$4="Recurso",VLOOKUP($E19,OFFSET('Definición técnica de imagenes'!$A$1,MATCH($G$5,'Definición técnica de imagenes'!$A$1:$A$104,0)-1,1,COUNTIF('Definición técnica de imagenes'!$A$3:$A$102,$G$5),5),5,FALSE),'Definición técnica de imagenes'!$F$16),"")</f>
        <v>320 x 480 px</v>
      </c>
      <c r="H19" s="13" t="str">
        <f t="shared" ca="1" si="5"/>
        <v>CN_11_14_REC70_IMG10a.jpg</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458 px</v>
      </c>
      <c r="J19" s="67"/>
      <c r="K19" s="68" t="s">
        <v>203</v>
      </c>
      <c r="O19" s="2" t="str">
        <f>'Definición técnica de imagenes'!A31</f>
        <v>F10</v>
      </c>
    </row>
    <row r="20" spans="1:15" s="11" customFormat="1" ht="150" customHeight="1" x14ac:dyDescent="0.25">
      <c r="A20" s="12" t="str">
        <f t="shared" si="6"/>
        <v>IMG11</v>
      </c>
      <c r="B20" s="62" t="s">
        <v>202</v>
      </c>
      <c r="C20" s="20" t="str">
        <f t="shared" si="0"/>
        <v>Recurso F7</v>
      </c>
      <c r="D20" s="63" t="s">
        <v>195</v>
      </c>
      <c r="E20" s="63" t="s">
        <v>155</v>
      </c>
      <c r="F20" s="13" t="str">
        <f t="shared" ca="1" si="4"/>
        <v>CN_11_14_REC70_IMG11n.jpg</v>
      </c>
      <c r="G20" s="13" t="str">
        <f ca="1">IF($F20&lt;&gt;"",IF($G$4="Recurso",VLOOKUP($E20,OFFSET('Definición técnica de imagenes'!$A$1,MATCH($G$5,'Definición técnica de imagenes'!$A$1:$A$104,0)-1,1,COUNTIF('Definición técnica de imagenes'!$A$3:$A$102,$G$5),5),5,FALSE),'Definición técnica de imagenes'!$F$16),"")</f>
        <v>320 x 480 px</v>
      </c>
      <c r="H20" s="13" t="str">
        <f t="shared" ca="1" si="5"/>
        <v>CN_11_14_REC70_IMG11a.jpg</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458 px</v>
      </c>
      <c r="J20" s="64"/>
      <c r="K20" s="66" t="s">
        <v>203</v>
      </c>
      <c r="O20" s="2" t="str">
        <f>'Definición técnica de imagenes'!A32</f>
        <v>F10B</v>
      </c>
    </row>
    <row r="21" spans="1:15" s="11" customFormat="1" ht="146.25" customHeight="1" x14ac:dyDescent="0.25">
      <c r="A21" s="12" t="str">
        <f t="shared" si="6"/>
        <v>IMG12</v>
      </c>
      <c r="B21" s="62" t="s">
        <v>202</v>
      </c>
      <c r="C21" s="20" t="str">
        <f t="shared" si="0"/>
        <v>Recurso F7</v>
      </c>
      <c r="D21" s="63" t="s">
        <v>195</v>
      </c>
      <c r="E21" s="63" t="s">
        <v>155</v>
      </c>
      <c r="F21" s="13" t="str">
        <f t="shared" ca="1" si="4"/>
        <v>CN_11_14_REC70_IMG12n.jpg</v>
      </c>
      <c r="G21" s="13" t="str">
        <f ca="1">IF($F21&lt;&gt;"",IF($G$4="Recurso",VLOOKUP($E21,OFFSET('Definición técnica de imagenes'!$A$1,MATCH($G$5,'Definición técnica de imagenes'!$A$1:$A$104,0)-1,1,COUNTIF('Definición técnica de imagenes'!$A$3:$A$102,$G$5),5),5,FALSE),'Definición técnica de imagenes'!$F$16),"")</f>
        <v>320 x 480 px</v>
      </c>
      <c r="H21" s="13" t="str">
        <f t="shared" ca="1" si="5"/>
        <v>CN_11_14_REC70_IMG12a.jpg</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458 px</v>
      </c>
      <c r="J21" s="66"/>
      <c r="K21" s="66" t="s">
        <v>203</v>
      </c>
      <c r="O21" s="2" t="str">
        <f>'Definición técnica de imagenes'!A33</f>
        <v>F11</v>
      </c>
    </row>
    <row r="22" spans="1:15" s="11" customFormat="1" ht="150" customHeight="1" x14ac:dyDescent="0.25">
      <c r="A22" s="12" t="str">
        <f t="shared" si="6"/>
        <v>IMG13</v>
      </c>
      <c r="B22" s="62" t="s">
        <v>202</v>
      </c>
      <c r="C22" s="20" t="str">
        <f t="shared" si="0"/>
        <v>Recurso F7</v>
      </c>
      <c r="D22" s="63" t="s">
        <v>195</v>
      </c>
      <c r="E22" s="63" t="s">
        <v>155</v>
      </c>
      <c r="F22" s="13" t="str">
        <f t="shared" ca="1" si="4"/>
        <v>CN_11_14_REC70_IMG13n.jpg</v>
      </c>
      <c r="G22" s="13" t="str">
        <f ca="1">IF($F22&lt;&gt;"",IF($G$4="Recurso",VLOOKUP($E22,OFFSET('Definición técnica de imagenes'!$A$1,MATCH($G$5,'Definición técnica de imagenes'!$A$1:$A$104,0)-1,1,COUNTIF('Definición técnica de imagenes'!$A$3:$A$102,$G$5),5),5,FALSE),'Definición técnica de imagenes'!$F$16),"")</f>
        <v>320 x 480 px</v>
      </c>
      <c r="H22" s="13" t="str">
        <f t="shared" ca="1" si="5"/>
        <v>CN_11_14_REC70_IMG13a.jpg</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458 px</v>
      </c>
      <c r="J22" s="63"/>
      <c r="K22" s="69" t="s">
        <v>203</v>
      </c>
      <c r="O22" s="2" t="str">
        <f>'Definición técnica de imagenes'!A34</f>
        <v>F12</v>
      </c>
    </row>
    <row r="23" spans="1:15" s="11" customFormat="1" ht="150" customHeight="1" x14ac:dyDescent="0.25">
      <c r="A23" s="12" t="str">
        <f t="shared" si="6"/>
        <v>IMG14</v>
      </c>
      <c r="B23" s="62" t="s">
        <v>202</v>
      </c>
      <c r="C23" s="20" t="str">
        <f t="shared" si="0"/>
        <v>Recurso F7</v>
      </c>
      <c r="D23" s="63" t="s">
        <v>195</v>
      </c>
      <c r="E23" s="63" t="s">
        <v>155</v>
      </c>
      <c r="F23" s="13" t="str">
        <f t="shared" ca="1" si="4"/>
        <v>CN_11_14_REC70_IMG14n.jpg</v>
      </c>
      <c r="G23" s="13" t="str">
        <f ca="1">IF($F23&lt;&gt;"",IF($G$4="Recurso",VLOOKUP($E23,OFFSET('Definición técnica de imagenes'!$A$1,MATCH($G$5,'Definición técnica de imagenes'!$A$1:$A$104,0)-1,1,COUNTIF('Definición técnica de imagenes'!$A$3:$A$102,$G$5),5),5,FALSE),'Definición técnica de imagenes'!$F$16),"")</f>
        <v>320 x 480 px</v>
      </c>
      <c r="H23" s="13" t="str">
        <f t="shared" ca="1" si="5"/>
        <v>CN_11_14_REC70_IMG14a.jpg</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458 px</v>
      </c>
      <c r="J23" s="64"/>
      <c r="K23" s="64" t="s">
        <v>203</v>
      </c>
      <c r="O23" s="2" t="str">
        <f>'Definición técnica de imagenes'!A35</f>
        <v>F13</v>
      </c>
    </row>
    <row r="24" spans="1:15" s="11" customFormat="1" ht="141.75" customHeight="1" x14ac:dyDescent="0.25">
      <c r="A24" s="12" t="str">
        <f t="shared" si="6"/>
        <v>IMG15</v>
      </c>
      <c r="B24" s="62" t="s">
        <v>202</v>
      </c>
      <c r="C24" s="20" t="str">
        <f t="shared" si="0"/>
        <v>Recurso F7</v>
      </c>
      <c r="D24" s="63" t="s">
        <v>195</v>
      </c>
      <c r="E24" s="63" t="s">
        <v>150</v>
      </c>
      <c r="F24" s="13" t="str">
        <f t="shared" ca="1" si="4"/>
        <v>CN_11_14_REC70_IMG15.jpg</v>
      </c>
      <c r="G24" s="13" t="str">
        <f ca="1">IF($F24&lt;&gt;"",IF($G$4="Recurso",VLOOKUP($E24,OFFSET('Definición técnica de imagenes'!$A$1,MATCH($G$5,'Definición técnica de imagenes'!$A$1:$A$104,0)-1,1,COUNTIF('Definición técnica de imagenes'!$A$3:$A$102,$G$5),5),5,FALSE),'Definición técnica de imagenes'!$F$16),"")</f>
        <v>350 x 230 px</v>
      </c>
      <c r="H24" s="13" t="str">
        <f t="shared" ca="1" si="5"/>
        <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
      </c>
      <c r="J24" s="63"/>
      <c r="K24" s="65" t="s">
        <v>204</v>
      </c>
      <c r="O24" s="2" t="str">
        <f>'Definición técnica de imagenes'!A37</f>
        <v>F13B</v>
      </c>
    </row>
    <row r="25" spans="1:15" s="11" customFormat="1" ht="151.5" customHeight="1" x14ac:dyDescent="0.25">
      <c r="A25" s="12" t="str">
        <f t="shared" si="6"/>
        <v>IMG16</v>
      </c>
      <c r="B25" s="62" t="s">
        <v>205</v>
      </c>
      <c r="C25" s="20" t="str">
        <f t="shared" si="0"/>
        <v>Recurso F7</v>
      </c>
      <c r="D25" s="63" t="s">
        <v>191</v>
      </c>
      <c r="E25" s="63" t="s">
        <v>150</v>
      </c>
      <c r="F25" s="13" t="str">
        <f t="shared" ca="1" si="4"/>
        <v>CN_11_14_REC70_IMG16.jpg</v>
      </c>
      <c r="G25" s="13" t="str">
        <f ca="1">IF($F25&lt;&gt;"",IF($G$4="Recurso",VLOOKUP($E25,OFFSET('Definición técnica de imagenes'!$A$1,MATCH($G$5,'Definición técnica de imagenes'!$A$1:$A$104,0)-1,1,COUNTIF('Definición técnica de imagenes'!$A$3:$A$102,$G$5),5),5,FALSE),'Definición técnica de imagenes'!$F$16),"")</f>
        <v>350 x 230 px</v>
      </c>
      <c r="H25" s="13" t="str">
        <f t="shared" ca="1" si="5"/>
        <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
      </c>
      <c r="J25" s="63"/>
      <c r="K25" s="64"/>
    </row>
    <row r="26" spans="1:15" s="11" customFormat="1" ht="161.25" customHeight="1" x14ac:dyDescent="0.25">
      <c r="A26" s="12" t="str">
        <f t="shared" si="6"/>
        <v>IMG17</v>
      </c>
      <c r="B26" s="62" t="s">
        <v>202</v>
      </c>
      <c r="C26" s="20" t="str">
        <f t="shared" si="0"/>
        <v>Recurso F7</v>
      </c>
      <c r="D26" s="63" t="s">
        <v>195</v>
      </c>
      <c r="E26" s="63" t="s">
        <v>155</v>
      </c>
      <c r="F26" s="13" t="str">
        <f t="shared" ca="1" si="4"/>
        <v>CN_11_14_REC70_IMG17n.jpg</v>
      </c>
      <c r="G26" s="13" t="str">
        <f ca="1">IF($F26&lt;&gt;"",IF($G$4="Recurso",VLOOKUP($E26,OFFSET('Definición técnica de imagenes'!$A$1,MATCH($G$5,'Definición técnica de imagenes'!$A$1:$A$104,0)-1,1,COUNTIF('Definición técnica de imagenes'!$A$3:$A$102,$G$5),5),5,FALSE),'Definición técnica de imagenes'!$F$16),"")</f>
        <v>320 x 480 px</v>
      </c>
      <c r="H26" s="13" t="str">
        <f t="shared" ca="1" si="5"/>
        <v>CN_11_14_REC70_IMG17a.jpg</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800 x 458 px</v>
      </c>
      <c r="J26" s="63"/>
      <c r="K26" s="65" t="s">
        <v>204</v>
      </c>
    </row>
    <row r="27" spans="1:15" s="11" customFormat="1" ht="156.75" customHeight="1" x14ac:dyDescent="0.25">
      <c r="A27" s="12" t="str">
        <f t="shared" si="6"/>
        <v>IMG18</v>
      </c>
      <c r="B27" s="62" t="s">
        <v>202</v>
      </c>
      <c r="C27" s="20" t="str">
        <f t="shared" si="0"/>
        <v>Recurso F7</v>
      </c>
      <c r="D27" s="63" t="s">
        <v>195</v>
      </c>
      <c r="E27" s="63" t="s">
        <v>155</v>
      </c>
      <c r="F27" s="13" t="str">
        <f t="shared" ca="1" si="4"/>
        <v>CN_11_14_REC70_IMG18n.jpg</v>
      </c>
      <c r="G27" s="13" t="str">
        <f ca="1">IF($F27&lt;&gt;"",IF($G$4="Recurso",VLOOKUP($E27,OFFSET('Definición técnica de imagenes'!$A$1,MATCH($G$5,'Definición técnica de imagenes'!$A$1:$A$104,0)-1,1,COUNTIF('Definición técnica de imagenes'!$A$3:$A$102,$G$5),5),5,FALSE),'Definición técnica de imagenes'!$F$16),"")</f>
        <v>320 x 480 px</v>
      </c>
      <c r="H27" s="13" t="str">
        <f t="shared" ca="1" si="5"/>
        <v>CN_11_14_REC70_IMG18a.jpg</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800 x 458 px</v>
      </c>
      <c r="J27" s="64"/>
      <c r="K27" s="64" t="s">
        <v>204</v>
      </c>
      <c r="O27" s="2"/>
    </row>
    <row r="28" spans="1:15" s="11" customFormat="1" ht="183" customHeight="1" x14ac:dyDescent="0.25">
      <c r="A28" s="12" t="str">
        <f t="shared" si="6"/>
        <v>IMG19</v>
      </c>
      <c r="B28" s="62" t="s">
        <v>202</v>
      </c>
      <c r="C28" s="20" t="str">
        <f t="shared" si="0"/>
        <v>Recurso F7</v>
      </c>
      <c r="D28" s="63" t="s">
        <v>195</v>
      </c>
      <c r="E28" s="63" t="s">
        <v>155</v>
      </c>
      <c r="F28" s="13" t="str">
        <f t="shared" ca="1" si="4"/>
        <v>CN_11_14_REC70_IMG19n.jpg</v>
      </c>
      <c r="G28" s="13" t="str">
        <f ca="1">IF($F28&lt;&gt;"",IF($G$4="Recurso",VLOOKUP($E28,OFFSET('Definición técnica de imagenes'!$A$1,MATCH($G$5,'Definición técnica de imagenes'!$A$1:$A$104,0)-1,1,COUNTIF('Definición técnica de imagenes'!$A$3:$A$102,$G$5),5),5,FALSE),'Definición técnica de imagenes'!$F$16),"")</f>
        <v>320 x 480 px</v>
      </c>
      <c r="H28" s="13" t="str">
        <f t="shared" ca="1" si="5"/>
        <v>CN_11_14_REC70_IMG19a.jpg</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800 x 458 px</v>
      </c>
      <c r="J28" s="64"/>
      <c r="K28" s="64" t="s">
        <v>206</v>
      </c>
    </row>
    <row r="29" spans="1:15" s="11" customFormat="1" ht="168.75" customHeight="1" x14ac:dyDescent="0.25">
      <c r="A29" s="12" t="str">
        <f t="shared" si="6"/>
        <v>IMG20</v>
      </c>
      <c r="B29" s="62" t="s">
        <v>207</v>
      </c>
      <c r="C29" s="20" t="str">
        <f t="shared" si="0"/>
        <v>Recurso F7</v>
      </c>
      <c r="D29" s="63" t="s">
        <v>191</v>
      </c>
      <c r="E29" s="63" t="s">
        <v>150</v>
      </c>
      <c r="F29" s="13" t="str">
        <f t="shared" ca="1" si="4"/>
        <v>CN_11_14_REC70_IMG20.jpg</v>
      </c>
      <c r="G29" s="13" t="str">
        <f ca="1">IF($F29&lt;&gt;"",IF($G$4="Recurso",VLOOKUP($E29,OFFSET('Definición técnica de imagenes'!$A$1,MATCH($G$5,'Definición técnica de imagenes'!$A$1:$A$104,0)-1,1,COUNTIF('Definición técnica de imagenes'!$A$3:$A$102,$G$5),5),5,FALSE),'Definición técnica de imagenes'!$F$16),"")</f>
        <v>350 x 230 px</v>
      </c>
      <c r="H29" s="13" t="str">
        <f t="shared" ca="1" si="5"/>
        <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
      </c>
      <c r="J29" s="64"/>
      <c r="K29" s="64"/>
    </row>
    <row r="30" spans="1:15" s="11" customFormat="1" ht="183" customHeight="1" x14ac:dyDescent="0.25">
      <c r="A30" s="12" t="str">
        <f t="shared" si="6"/>
        <v>IMG21</v>
      </c>
      <c r="B30" s="62" t="s">
        <v>208</v>
      </c>
      <c r="C30" s="20" t="str">
        <f t="shared" si="0"/>
        <v>Recurso F7</v>
      </c>
      <c r="D30" s="63" t="s">
        <v>191</v>
      </c>
      <c r="E30" s="63" t="s">
        <v>150</v>
      </c>
      <c r="F30" s="13" t="str">
        <f t="shared" ca="1" si="4"/>
        <v>CN_11_14_REC70_IMG21.jpg</v>
      </c>
      <c r="G30" s="13" t="str">
        <f ca="1">IF($F30&lt;&gt;"",IF($G$4="Recurso",VLOOKUP($E30,OFFSET('Definición técnica de imagenes'!$A$1,MATCH($G$5,'Definición técnica de imagenes'!$A$1:$A$104,0)-1,1,COUNTIF('Definición técnica de imagenes'!$A$3:$A$102,$G$5),5),5,FALSE),'Definición técnica de imagenes'!$F$16),"")</f>
        <v>350 x 230 px</v>
      </c>
      <c r="H30" s="13" t="str">
        <f t="shared" ca="1" si="5"/>
        <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
      </c>
      <c r="J30" s="64"/>
      <c r="K30" s="64"/>
    </row>
    <row r="31" spans="1:15" s="11" customFormat="1" ht="110.25" customHeight="1" x14ac:dyDescent="0.25">
      <c r="A31" s="12" t="str">
        <f t="shared" si="6"/>
        <v>IMG22</v>
      </c>
      <c r="B31" s="62" t="s">
        <v>202</v>
      </c>
      <c r="C31" s="20" t="str">
        <f t="shared" si="0"/>
        <v>Recurso F7</v>
      </c>
      <c r="D31" s="63" t="s">
        <v>195</v>
      </c>
      <c r="E31" s="63" t="s">
        <v>150</v>
      </c>
      <c r="F31" s="13" t="str">
        <f t="shared" ca="1" si="4"/>
        <v>CN_11_14_REC70_IMG22.jpg</v>
      </c>
      <c r="G31" s="13" t="str">
        <f ca="1">IF($F31&lt;&gt;"",IF($G$4="Recurso",VLOOKUP($E31,OFFSET('Definición técnica de imagenes'!$A$1,MATCH($G$5,'Definición técnica de imagenes'!$A$1:$A$104,0)-1,1,COUNTIF('Definición técnica de imagenes'!$A$3:$A$102,$G$5),5),5,FALSE),'Definición técnica de imagenes'!$F$16),"")</f>
        <v>350 x 230 px</v>
      </c>
      <c r="H31" s="13" t="str">
        <f t="shared" ca="1" si="5"/>
        <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
      </c>
      <c r="J31" s="64"/>
      <c r="K31" s="64" t="s">
        <v>204</v>
      </c>
    </row>
    <row r="32" spans="1:15" s="11" customFormat="1" ht="145.5" customHeight="1" x14ac:dyDescent="0.25">
      <c r="A32" s="12" t="str">
        <f t="shared" si="6"/>
        <v>IMG23</v>
      </c>
      <c r="B32" s="62" t="s">
        <v>202</v>
      </c>
      <c r="C32" s="20" t="str">
        <f t="shared" si="0"/>
        <v>Recurso F7</v>
      </c>
      <c r="D32" s="63" t="s">
        <v>195</v>
      </c>
      <c r="E32" s="63" t="s">
        <v>150</v>
      </c>
      <c r="F32" s="13" t="str">
        <f t="shared" ca="1" si="4"/>
        <v>CN_11_14_REC70_IMG23.jpg</v>
      </c>
      <c r="G32" s="13" t="str">
        <f ca="1">IF($F32&lt;&gt;"",IF($G$4="Recurso",VLOOKUP($E32,OFFSET('Definición técnica de imagenes'!$A$1,MATCH($G$5,'Definición técnica de imagenes'!$A$1:$A$104,0)-1,1,COUNTIF('Definición técnica de imagenes'!$A$3:$A$102,$G$5),5),5,FALSE),'Definición técnica de imagenes'!$F$16),"")</f>
        <v>350 x 230 px</v>
      </c>
      <c r="H32" s="13" t="str">
        <f t="shared" ca="1" si="5"/>
        <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
      </c>
      <c r="J32" s="64"/>
      <c r="K32" s="64" t="s">
        <v>204</v>
      </c>
    </row>
    <row r="33" spans="1:15" s="11" customFormat="1" ht="159" customHeight="1" x14ac:dyDescent="0.25">
      <c r="A33" s="12" t="str">
        <f t="shared" si="6"/>
        <v>IMG24</v>
      </c>
      <c r="B33" s="62" t="s">
        <v>202</v>
      </c>
      <c r="C33" s="20" t="str">
        <f t="shared" si="0"/>
        <v>Recurso F7</v>
      </c>
      <c r="D33" s="63" t="s">
        <v>195</v>
      </c>
      <c r="E33" s="63" t="s">
        <v>150</v>
      </c>
      <c r="F33" s="13" t="str">
        <f t="shared" ca="1" si="4"/>
        <v>CN_11_14_REC70_IMG24.jpg</v>
      </c>
      <c r="G33" s="13" t="str">
        <f ca="1">IF($F33&lt;&gt;"",IF($G$4="Recurso",VLOOKUP($E33,OFFSET('Definición técnica de imagenes'!$A$1,MATCH($G$5,'Definición técnica de imagenes'!$A$1:$A$104,0)-1,1,COUNTIF('Definición técnica de imagenes'!$A$3:$A$102,$G$5),5),5,FALSE),'Definición técnica de imagenes'!$F$16),"")</f>
        <v>350 x 230 px</v>
      </c>
      <c r="H33" s="13" t="str">
        <f t="shared" ca="1" si="5"/>
        <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
      </c>
      <c r="J33" s="64"/>
      <c r="K33" s="64" t="s">
        <v>204</v>
      </c>
    </row>
    <row r="34" spans="1:15" s="11" customFormat="1" ht="179.25" customHeight="1" x14ac:dyDescent="0.25">
      <c r="A34" s="12" t="str">
        <f t="shared" si="6"/>
        <v>IMG25</v>
      </c>
      <c r="B34" s="62" t="s">
        <v>202</v>
      </c>
      <c r="C34" s="20" t="str">
        <f t="shared" si="0"/>
        <v>Recurso F7</v>
      </c>
      <c r="D34" s="63" t="s">
        <v>195</v>
      </c>
      <c r="E34" s="63" t="s">
        <v>155</v>
      </c>
      <c r="F34" s="13" t="str">
        <f t="shared" ca="1" si="4"/>
        <v>CN_11_14_REC70_IMG25n.jpg</v>
      </c>
      <c r="G34" s="13" t="str">
        <f ca="1">IF($F34&lt;&gt;"",IF($G$4="Recurso",VLOOKUP($E34,OFFSET('Definición técnica de imagenes'!$A$1,MATCH($G$5,'Definición técnica de imagenes'!$A$1:$A$104,0)-1,1,COUNTIF('Definición técnica de imagenes'!$A$3:$A$102,$G$5),5),5,FALSE),'Definición técnica de imagenes'!$F$16),"")</f>
        <v>320 x 480 px</v>
      </c>
      <c r="H34" s="13" t="str">
        <f t="shared" ca="1" si="5"/>
        <v>CN_11_14_REC70_IMG25a.jpg</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800 x 458 px</v>
      </c>
      <c r="J34" s="64"/>
      <c r="K34" s="64" t="s">
        <v>209</v>
      </c>
      <c r="O34" s="2"/>
    </row>
    <row r="35" spans="1:15" s="11" customFormat="1" ht="171.75" customHeight="1" x14ac:dyDescent="0.25">
      <c r="A35" s="12" t="str">
        <f t="shared" si="6"/>
        <v>IMG26</v>
      </c>
      <c r="B35" s="62" t="s">
        <v>202</v>
      </c>
      <c r="C35" s="20" t="str">
        <f t="shared" si="0"/>
        <v>Recurso F7</v>
      </c>
      <c r="D35" s="63" t="s">
        <v>195</v>
      </c>
      <c r="E35" s="63" t="s">
        <v>155</v>
      </c>
      <c r="F35" s="13" t="str">
        <f t="shared" ca="1" si="4"/>
        <v>CN_11_14_REC70_IMG26n.jpg</v>
      </c>
      <c r="G35" s="13" t="str">
        <f ca="1">IF($F35&lt;&gt;"",IF($G$4="Recurso",VLOOKUP($E35,OFFSET('Definición técnica de imagenes'!$A$1,MATCH($G$5,'Definición técnica de imagenes'!$A$1:$A$104,0)-1,1,COUNTIF('Definición técnica de imagenes'!$A$3:$A$102,$G$5),5),5,FALSE),'Definición técnica de imagenes'!$F$16),"")</f>
        <v>320 x 480 px</v>
      </c>
      <c r="H35" s="13" t="str">
        <f t="shared" ca="1" si="5"/>
        <v>CN_11_14_REC70_IMG26a.jpg</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800 x 458 px</v>
      </c>
      <c r="J35" s="63"/>
      <c r="K35" s="64" t="s">
        <v>204</v>
      </c>
      <c r="O35" s="2"/>
    </row>
    <row r="36" spans="1:15" s="11" customFormat="1" ht="174.75" customHeight="1" x14ac:dyDescent="0.25">
      <c r="A36" s="12" t="str">
        <f t="shared" si="6"/>
        <v>IMG27</v>
      </c>
      <c r="B36" s="62" t="s">
        <v>202</v>
      </c>
      <c r="C36" s="20" t="str">
        <f t="shared" si="0"/>
        <v>Recurso F7</v>
      </c>
      <c r="D36" s="63" t="s">
        <v>195</v>
      </c>
      <c r="E36" s="63" t="s">
        <v>155</v>
      </c>
      <c r="F36" s="13" t="str">
        <f t="shared" ca="1" si="4"/>
        <v>CN_11_14_REC70_IMG27n.jpg</v>
      </c>
      <c r="G36" s="13" t="str">
        <f ca="1">IF($F36&lt;&gt;"",IF($G$4="Recurso",VLOOKUP($E36,OFFSET('Definición técnica de imagenes'!$A$1,MATCH($G$5,'Definición técnica de imagenes'!$A$1:$A$104,0)-1,1,COUNTIF('Definición técnica de imagenes'!$A$3:$A$102,$G$5),5),5,FALSE),'Definición técnica de imagenes'!$F$16),"")</f>
        <v>320 x 480 px</v>
      </c>
      <c r="H36" s="13" t="str">
        <f t="shared" ca="1" si="5"/>
        <v>CN_11_14_REC70_IMG27a.jpg</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800 x 458 px</v>
      </c>
      <c r="J36" s="63"/>
      <c r="K36" s="64" t="s">
        <v>210</v>
      </c>
      <c r="O36" s="2"/>
    </row>
    <row r="37" spans="1:15" s="11" customFormat="1" ht="148.5" customHeight="1" x14ac:dyDescent="0.25">
      <c r="A37" s="12" t="str">
        <f t="shared" si="6"/>
        <v>IMG28</v>
      </c>
      <c r="B37" s="62" t="s">
        <v>202</v>
      </c>
      <c r="C37" s="20" t="str">
        <f t="shared" si="0"/>
        <v>Recurso F7</v>
      </c>
      <c r="D37" s="63" t="s">
        <v>195</v>
      </c>
      <c r="E37" s="63" t="s">
        <v>155</v>
      </c>
      <c r="F37" s="13" t="str">
        <f t="shared" ca="1" si="4"/>
        <v>CN_11_14_REC70_IMG28n.jpg</v>
      </c>
      <c r="G37" s="13" t="str">
        <f ca="1">IF($F37&lt;&gt;"",IF($G$4="Recurso",VLOOKUP($E37,OFFSET('Definición técnica de imagenes'!$A$1,MATCH($G$5,'Definición técnica de imagenes'!$A$1:$A$104,0)-1,1,COUNTIF('Definición técnica de imagenes'!$A$3:$A$102,$G$5),5),5,FALSE),'Definición técnica de imagenes'!$F$16),"")</f>
        <v>320 x 480 px</v>
      </c>
      <c r="H37" s="13" t="str">
        <f t="shared" ca="1" si="5"/>
        <v>CN_11_14_REC70_IMG28a.jpg</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800 x 458 px</v>
      </c>
      <c r="J37" s="70"/>
      <c r="K37" s="64" t="s">
        <v>204</v>
      </c>
    </row>
    <row r="38" spans="1:15" s="11" customFormat="1" ht="166.5" customHeight="1" x14ac:dyDescent="0.25">
      <c r="A38" s="12" t="str">
        <f t="shared" si="6"/>
        <v>IMG29</v>
      </c>
      <c r="B38" s="62" t="s">
        <v>202</v>
      </c>
      <c r="C38" s="20" t="str">
        <f t="shared" si="0"/>
        <v>Recurso F7</v>
      </c>
      <c r="D38" s="63" t="s">
        <v>195</v>
      </c>
      <c r="E38" s="63" t="s">
        <v>150</v>
      </c>
      <c r="F38" s="13" t="str">
        <f t="shared" ca="1" si="4"/>
        <v>CN_11_14_REC70_IMG29.jpg</v>
      </c>
      <c r="G38" s="13" t="str">
        <f ca="1">IF($F38&lt;&gt;"",IF($G$4="Recurso",VLOOKUP($E38,OFFSET('Definición técnica de imagenes'!$A$1,MATCH($G$5,'Definición técnica de imagenes'!$A$1:$A$104,0)-1,1,COUNTIF('Definición técnica de imagenes'!$A$3:$A$102,$G$5),5),5,FALSE),'Definición técnica de imagenes'!$F$16),"")</f>
        <v>350 x 230 px</v>
      </c>
      <c r="H38" s="13" t="str">
        <f t="shared" ca="1" si="5"/>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71"/>
      <c r="K38" s="64" t="s">
        <v>204</v>
      </c>
    </row>
    <row r="39" spans="1:15" s="11" customFormat="1" ht="177" customHeight="1" x14ac:dyDescent="0.25">
      <c r="A39" s="12" t="str">
        <f t="shared" si="6"/>
        <v>IMG30</v>
      </c>
      <c r="B39" s="62" t="s">
        <v>213</v>
      </c>
      <c r="C39" s="20" t="str">
        <f t="shared" si="0"/>
        <v>Recurso F7</v>
      </c>
      <c r="D39" s="63" t="s">
        <v>191</v>
      </c>
      <c r="E39" s="63" t="s">
        <v>150</v>
      </c>
      <c r="F39" s="13" t="str">
        <f t="shared" ca="1" si="4"/>
        <v>CN_11_14_REC70_IMG30.jpg</v>
      </c>
      <c r="G39" s="13" t="str">
        <f ca="1">IF($F39&lt;&gt;"",IF($G$4="Recurso",VLOOKUP($E39,OFFSET('Definición técnica de imagenes'!$A$1,MATCH($G$5,'Definición técnica de imagenes'!$A$1:$A$104,0)-1,1,COUNTIF('Definición técnica de imagenes'!$A$3:$A$102,$G$5),5),5,FALSE),'Definición técnica de imagenes'!$F$16),"")</f>
        <v>350 x 230 px</v>
      </c>
      <c r="H39" s="13" t="str">
        <f t="shared" ca="1" si="5"/>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3"/>
      <c r="K39" s="64"/>
    </row>
    <row r="40" spans="1:15" s="11" customFormat="1" ht="158.25" customHeight="1" x14ac:dyDescent="0.25">
      <c r="A40" s="12" t="str">
        <f t="shared" si="6"/>
        <v>IMG31</v>
      </c>
      <c r="B40" s="62" t="s">
        <v>202</v>
      </c>
      <c r="C40" s="20" t="str">
        <f t="shared" si="0"/>
        <v>Recurso F7</v>
      </c>
      <c r="D40" s="63" t="s">
        <v>195</v>
      </c>
      <c r="E40" s="63" t="s">
        <v>155</v>
      </c>
      <c r="F40" s="13" t="str">
        <f t="shared" ca="1" si="4"/>
        <v>CN_11_14_REC70_IMG31n.jpg</v>
      </c>
      <c r="G40" s="13" t="str">
        <f ca="1">IF($F40&lt;&gt;"",IF($G$4="Recurso",VLOOKUP($E40,OFFSET('Definición técnica de imagenes'!$A$1,MATCH($G$5,'Definición técnica de imagenes'!$A$1:$A$104,0)-1,1,COUNTIF('Definición técnica de imagenes'!$A$3:$A$102,$G$5),5),5,FALSE),'Definición técnica de imagenes'!$F$16),"")</f>
        <v>320 x 480 px</v>
      </c>
      <c r="H40" s="13" t="str">
        <f t="shared" ca="1" si="5"/>
        <v>CN_11_14_REC70_IMG31a.jpg</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800 x 458 px</v>
      </c>
      <c r="J40" s="63"/>
      <c r="K40" s="64" t="s">
        <v>204</v>
      </c>
    </row>
    <row r="41" spans="1:15" s="11" customFormat="1" ht="150.75" customHeight="1" x14ac:dyDescent="0.25">
      <c r="A41" s="12" t="str">
        <f t="shared" si="6"/>
        <v>IMG32</v>
      </c>
      <c r="B41" s="62" t="s">
        <v>202</v>
      </c>
      <c r="C41" s="20" t="str">
        <f t="shared" si="0"/>
        <v>Recurso F7</v>
      </c>
      <c r="D41" s="63" t="s">
        <v>195</v>
      </c>
      <c r="E41" s="63" t="s">
        <v>155</v>
      </c>
      <c r="F41" s="13" t="str">
        <f t="shared" ca="1" si="4"/>
        <v>CN_11_14_REC70_IMG32n.jpg</v>
      </c>
      <c r="G41" s="13" t="str">
        <f ca="1">IF($F41&lt;&gt;"",IF($G$4="Recurso",VLOOKUP($E41,OFFSET('Definición técnica de imagenes'!$A$1,MATCH($G$5,'Definición técnica de imagenes'!$A$1:$A$104,0)-1,1,COUNTIF('Definición técnica de imagenes'!$A$3:$A$102,$G$5),5),5,FALSE),'Definición técnica de imagenes'!$F$16),"")</f>
        <v>320 x 480 px</v>
      </c>
      <c r="H41" s="13" t="str">
        <f t="shared" ca="1" si="5"/>
        <v>CN_11_14_REC70_IMG32a.jpg</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800 x 458 px</v>
      </c>
      <c r="J41" s="63"/>
      <c r="K41" s="65" t="s">
        <v>204</v>
      </c>
    </row>
    <row r="42" spans="1:15" s="11" customFormat="1" ht="169.5" customHeight="1" x14ac:dyDescent="0.25">
      <c r="A42" s="12" t="str">
        <f t="shared" si="6"/>
        <v>IMG33</v>
      </c>
      <c r="B42" s="62">
        <v>14791936</v>
      </c>
      <c r="C42" s="20" t="str">
        <f t="shared" ref="C42:C73" si="7">IF(OR(B42&lt;&gt;"",J42&lt;&gt;""),IF($G$4="Recurso",CONCATENATE($G$4," ",$G$5),$G$4),"")</f>
        <v>Recurso F7</v>
      </c>
      <c r="D42" s="63" t="s">
        <v>191</v>
      </c>
      <c r="E42" s="63" t="s">
        <v>150</v>
      </c>
      <c r="F42" s="13" t="str">
        <f t="shared" ca="1" si="4"/>
        <v>CN_11_14_REC70_IMG33.jpg</v>
      </c>
      <c r="G42" s="13" t="str">
        <f ca="1">IF($F42&lt;&gt;"",IF($G$4="Recurso",VLOOKUP($E42,OFFSET('Definición técnica de imagenes'!$A$1,MATCH($G$5,'Definición técnica de imagenes'!$A$1:$A$104,0)-1,1,COUNTIF('Definición técnica de imagenes'!$A$3:$A$102,$G$5),5),5,FALSE),'Definición técnica de imagenes'!$F$16),"")</f>
        <v>350 x 230 px</v>
      </c>
      <c r="H42" s="13" t="str">
        <f t="shared" ca="1" si="5"/>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4"/>
    </row>
    <row r="43" spans="1:15" s="11" customFormat="1" ht="151.5" customHeight="1" x14ac:dyDescent="0.25">
      <c r="A43" s="12" t="str">
        <f t="shared" si="6"/>
        <v>IMG34</v>
      </c>
      <c r="B43" s="62">
        <v>119694796</v>
      </c>
      <c r="C43" s="20" t="str">
        <f t="shared" si="7"/>
        <v>Recurso F7</v>
      </c>
      <c r="D43" s="63" t="s">
        <v>191</v>
      </c>
      <c r="E43" s="63" t="s">
        <v>150</v>
      </c>
      <c r="F43" s="13" t="str">
        <f t="shared" ca="1" si="4"/>
        <v>CN_11_14_REC70_IMG34.jpg</v>
      </c>
      <c r="G43" s="13" t="str">
        <f ca="1">IF($F43&lt;&gt;"",IF($G$4="Recurso",VLOOKUP($E43,OFFSET('Definición técnica de imagenes'!$A$1,MATCH($G$5,'Definición técnica de imagenes'!$A$1:$A$104,0)-1,1,COUNTIF('Definición técnica de imagenes'!$A$3:$A$102,$G$5),5),5,FALSE),'Definición técnica de imagenes'!$F$16),"")</f>
        <v>350 x 230 px</v>
      </c>
      <c r="H43" s="13" t="str">
        <f t="shared" ca="1" si="5"/>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4"/>
    </row>
    <row r="44" spans="1:15" s="11" customFormat="1" ht="172.5" customHeight="1" x14ac:dyDescent="0.25">
      <c r="A44" s="12" t="str">
        <f t="shared" si="6"/>
        <v>IMG35</v>
      </c>
      <c r="B44" s="62" t="s">
        <v>202</v>
      </c>
      <c r="C44" s="20" t="str">
        <f t="shared" si="7"/>
        <v>Recurso F7</v>
      </c>
      <c r="D44" s="63" t="s">
        <v>195</v>
      </c>
      <c r="E44" s="63" t="s">
        <v>150</v>
      </c>
      <c r="F44" s="13" t="str">
        <f t="shared" ca="1" si="4"/>
        <v>CN_11_14_REC70_IMG35.jpg</v>
      </c>
      <c r="G44" s="13" t="str">
        <f ca="1">IF($F44&lt;&gt;"",IF($G$4="Recurso",VLOOKUP($E44,OFFSET('Definición técnica de imagenes'!$A$1,MATCH($G$5,'Definición técnica de imagenes'!$A$1:$A$104,0)-1,1,COUNTIF('Definición técnica de imagenes'!$A$3:$A$102,$G$5),5),5,FALSE),'Definición técnica de imagenes'!$F$16),"")</f>
        <v>350 x 230 px</v>
      </c>
      <c r="H44" s="13" t="str">
        <f t="shared" ca="1" si="5"/>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t="s">
        <v>211</v>
      </c>
    </row>
    <row r="45" spans="1:15" s="11" customFormat="1" ht="169.5" customHeight="1" x14ac:dyDescent="0.25">
      <c r="A45" s="12" t="str">
        <f t="shared" si="6"/>
        <v>IMG36</v>
      </c>
      <c r="B45" s="62" t="s">
        <v>202</v>
      </c>
      <c r="C45" s="20" t="str">
        <f t="shared" si="7"/>
        <v>Recurso F7</v>
      </c>
      <c r="D45" s="63" t="s">
        <v>195</v>
      </c>
      <c r="E45" s="63" t="s">
        <v>150</v>
      </c>
      <c r="F45" s="13" t="str">
        <f t="shared" ca="1" si="4"/>
        <v>CN_11_14_REC70_IMG36.jpg</v>
      </c>
      <c r="G45" s="13" t="str">
        <f ca="1">IF($F45&lt;&gt;"",IF($G$4="Recurso",VLOOKUP($E45,OFFSET('Definición técnica de imagenes'!$A$1,MATCH($G$5,'Definición técnica de imagenes'!$A$1:$A$104,0)-1,1,COUNTIF('Definición técnica de imagenes'!$A$3:$A$102,$G$5),5),5,FALSE),'Definición técnica de imagenes'!$F$16),"")</f>
        <v>350 x 230 px</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t="s">
        <v>212</v>
      </c>
    </row>
    <row r="46" spans="1:15" s="11" customFormat="1" ht="143.25" customHeight="1" x14ac:dyDescent="0.25">
      <c r="A46" s="12" t="str">
        <f t="shared" si="6"/>
        <v>IMG37</v>
      </c>
      <c r="B46" s="62" t="s">
        <v>202</v>
      </c>
      <c r="C46" s="20" t="str">
        <f t="shared" si="7"/>
        <v>Recurso F7</v>
      </c>
      <c r="D46" s="63" t="s">
        <v>195</v>
      </c>
      <c r="E46" s="63" t="s">
        <v>155</v>
      </c>
      <c r="F46" s="13" t="str">
        <f t="shared" ca="1" si="4"/>
        <v>CN_11_14_REC70_IMG37n.jpg</v>
      </c>
      <c r="G46" s="13" t="str">
        <f ca="1">IF($F46&lt;&gt;"",IF($G$4="Recurso",VLOOKUP($E46,OFFSET('Definición técnica de imagenes'!$A$1,MATCH($G$5,'Definición técnica de imagenes'!$A$1:$A$104,0)-1,1,COUNTIF('Definición técnica de imagenes'!$A$3:$A$102,$G$5),5),5,FALSE),'Definición técnica de imagenes'!$F$16),"")</f>
        <v>320 x 480 px</v>
      </c>
      <c r="H46" s="13" t="str">
        <f t="shared" ca="1" si="5"/>
        <v>CN_11_14_REC70_IMG37a.jpg</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800 x 458 px</v>
      </c>
      <c r="J46" s="63"/>
      <c r="K46" s="65" t="s">
        <v>211</v>
      </c>
    </row>
    <row r="47" spans="1:15" s="11" customFormat="1" ht="174" customHeight="1" x14ac:dyDescent="0.25">
      <c r="A47" s="12" t="str">
        <f t="shared" si="6"/>
        <v>IMG38</v>
      </c>
      <c r="B47" s="62" t="s">
        <v>202</v>
      </c>
      <c r="C47" s="20" t="str">
        <f t="shared" si="7"/>
        <v>Recurso F7</v>
      </c>
      <c r="D47" s="63" t="s">
        <v>195</v>
      </c>
      <c r="E47" s="63" t="s">
        <v>155</v>
      </c>
      <c r="F47" s="13" t="str">
        <f t="shared" ca="1" si="4"/>
        <v>CN_11_14_REC70_IMG38n.jpg</v>
      </c>
      <c r="G47" s="13" t="str">
        <f ca="1">IF($F47&lt;&gt;"",IF($G$4="Recurso",VLOOKUP($E47,OFFSET('Definición técnica de imagenes'!$A$1,MATCH($G$5,'Definición técnica de imagenes'!$A$1:$A$104,0)-1,1,COUNTIF('Definición técnica de imagenes'!$A$3:$A$102,$G$5),5),5,FALSE),'Definición técnica de imagenes'!$F$16),"")</f>
        <v>320 x 480 px</v>
      </c>
      <c r="H47" s="13" t="str">
        <f t="shared" ca="1" si="5"/>
        <v>CN_11_14_REC70_IMG38a.jpg</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800 x 458 px</v>
      </c>
      <c r="J47" s="63"/>
      <c r="K47" s="65" t="s">
        <v>211</v>
      </c>
    </row>
    <row r="48" spans="1:15" s="11" customFormat="1" ht="177" customHeight="1" x14ac:dyDescent="0.25">
      <c r="A48" s="12" t="str">
        <f t="shared" si="6"/>
        <v>IMG39</v>
      </c>
      <c r="B48" s="62" t="s">
        <v>202</v>
      </c>
      <c r="C48" s="20" t="str">
        <f t="shared" si="7"/>
        <v>Recurso F7</v>
      </c>
      <c r="D48" s="63" t="s">
        <v>195</v>
      </c>
      <c r="E48" s="63" t="s">
        <v>155</v>
      </c>
      <c r="F48" s="13" t="str">
        <f t="shared" ca="1" si="4"/>
        <v>CN_11_14_REC70_IMG39n.jpg</v>
      </c>
      <c r="G48" s="13" t="str">
        <f ca="1">IF($F48&lt;&gt;"",IF($G$4="Recurso",VLOOKUP($E48,OFFSET('Definición técnica de imagenes'!$A$1,MATCH($G$5,'Definición técnica de imagenes'!$A$1:$A$104,0)-1,1,COUNTIF('Definición técnica de imagenes'!$A$3:$A$102,$G$5),5),5,FALSE),'Definición técnica de imagenes'!$F$16),"")</f>
        <v>320 x 480 px</v>
      </c>
      <c r="H48" s="13" t="str">
        <f t="shared" ca="1" si="5"/>
        <v>CN_11_14_REC70_IMG39a.jpg</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800 x 458 px</v>
      </c>
      <c r="J48" s="63"/>
      <c r="K48" s="65" t="s">
        <v>211</v>
      </c>
    </row>
    <row r="49" spans="1:11" s="11" customFormat="1" ht="182.25" customHeight="1" x14ac:dyDescent="0.25">
      <c r="A49" s="12" t="str">
        <f t="shared" si="6"/>
        <v>IMG40</v>
      </c>
      <c r="B49" s="62" t="s">
        <v>202</v>
      </c>
      <c r="C49" s="20" t="str">
        <f t="shared" si="7"/>
        <v>Recurso F7</v>
      </c>
      <c r="D49" s="63" t="s">
        <v>195</v>
      </c>
      <c r="E49" s="63" t="s">
        <v>155</v>
      </c>
      <c r="F49" s="13" t="str">
        <f t="shared" ca="1" si="4"/>
        <v>CN_11_14_REC70_IMG40n.jpg</v>
      </c>
      <c r="G49" s="13" t="str">
        <f ca="1">IF($F49&lt;&gt;"",IF($G$4="Recurso",VLOOKUP($E49,OFFSET('Definición técnica de imagenes'!$A$1,MATCH($G$5,'Definición técnica de imagenes'!$A$1:$A$104,0)-1,1,COUNTIF('Definición técnica de imagenes'!$A$3:$A$102,$G$5),5),5,FALSE),'Definición técnica de imagenes'!$F$16),"")</f>
        <v>320 x 480 px</v>
      </c>
      <c r="H49" s="13" t="str">
        <f t="shared" ca="1" si="5"/>
        <v>CN_11_14_REC70_IMG40a.jpg</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800 x 458 px</v>
      </c>
      <c r="J49" s="63"/>
      <c r="K49" s="65" t="s">
        <v>211</v>
      </c>
    </row>
    <row r="50" spans="1:11" s="11" customFormat="1" ht="144.75" customHeight="1" x14ac:dyDescent="0.25">
      <c r="A50" s="12" t="str">
        <f t="shared" si="6"/>
        <v>IMG41</v>
      </c>
      <c r="B50" s="62" t="s">
        <v>202</v>
      </c>
      <c r="C50" s="20" t="str">
        <f t="shared" si="7"/>
        <v>Recurso F7</v>
      </c>
      <c r="D50" s="63" t="s">
        <v>195</v>
      </c>
      <c r="E50" s="63" t="s">
        <v>150</v>
      </c>
      <c r="F50" s="13" t="str">
        <f t="shared" ca="1" si="4"/>
        <v>CN_11_14_REC70_IMG41.jpg</v>
      </c>
      <c r="G50" s="13" t="str">
        <f ca="1">IF($F50&lt;&gt;"",IF($G$4="Recurso",VLOOKUP($E50,OFFSET('Definición técnica de imagenes'!$A$1,MATCH($G$5,'Definición técnica de imagenes'!$A$1:$A$104,0)-1,1,COUNTIF('Definición técnica de imagenes'!$A$3:$A$102,$G$5),5),5,FALSE),'Definición técnica de imagenes'!$F$16),"")</f>
        <v>350 x 230 px</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t="s">
        <v>211</v>
      </c>
    </row>
    <row r="51" spans="1:11" s="11" customFormat="1" ht="141.75" customHeight="1" x14ac:dyDescent="0.25">
      <c r="A51" s="12" t="str">
        <f t="shared" ref="A51:A82" si="8">IF(OR(B51&lt;&gt;"",J51&lt;&gt;""),CONCATENATE(LEFT(A50,3),IF(MID(A50,4,2)+1&lt;10,CONCATENATE("0",MID(A50,4,2)+1),MID(A50,4,2)+1)),"")</f>
        <v>IMG42</v>
      </c>
      <c r="B51" s="62" t="s">
        <v>214</v>
      </c>
      <c r="C51" s="20" t="str">
        <f t="shared" si="7"/>
        <v>Recurso F7</v>
      </c>
      <c r="D51" s="63" t="s">
        <v>191</v>
      </c>
      <c r="E51" s="63" t="s">
        <v>150</v>
      </c>
      <c r="F51" s="13" t="str">
        <f t="shared" ca="1" si="4"/>
        <v>CN_11_14_REC70_IMG42.jpg</v>
      </c>
      <c r="G51" s="13" t="str">
        <f ca="1">IF($F51&lt;&gt;"",IF($G$4="Recurso",VLOOKUP($E51,OFFSET('Definición técnica de imagenes'!$A$1,MATCH($G$5,'Definición técnica de imagenes'!$A$1:$A$104,0)-1,1,COUNTIF('Definición técnica de imagenes'!$A$3:$A$102,$G$5),5),5,FALSE),'Definición técnica de imagenes'!$F$16),"")</f>
        <v>350 x 230 px</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ht="201" customHeight="1" x14ac:dyDescent="0.25">
      <c r="A52" s="12" t="str">
        <f t="shared" si="8"/>
        <v>IMG43</v>
      </c>
      <c r="B52" s="62" t="s">
        <v>202</v>
      </c>
      <c r="C52" s="20" t="str">
        <f t="shared" si="7"/>
        <v>Recurso F7</v>
      </c>
      <c r="D52" s="63" t="s">
        <v>195</v>
      </c>
      <c r="E52" s="63" t="s">
        <v>155</v>
      </c>
      <c r="F52" s="13" t="str">
        <f t="shared" ca="1" si="4"/>
        <v>CN_11_14_REC70_IMG43n.jpg</v>
      </c>
      <c r="G52" s="13" t="str">
        <f ca="1">IF($F52&lt;&gt;"",IF($G$4="Recurso",VLOOKUP($E52,OFFSET('Definición técnica de imagenes'!$A$1,MATCH($G$5,'Definición técnica de imagenes'!$A$1:$A$104,0)-1,1,COUNTIF('Definición técnica de imagenes'!$A$3:$A$102,$G$5),5),5,FALSE),'Definición técnica de imagenes'!$F$16),"")</f>
        <v>320 x 480 px</v>
      </c>
      <c r="H52" s="13" t="str">
        <f t="shared" ca="1" si="5"/>
        <v>CN_11_14_REC70_IMG43a.jpg</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800 x 458 px</v>
      </c>
      <c r="J52" s="63"/>
      <c r="K52" s="65" t="s">
        <v>211</v>
      </c>
    </row>
    <row r="53" spans="1:11" s="11" customFormat="1" ht="165.75" customHeight="1" x14ac:dyDescent="0.25">
      <c r="A53" s="12" t="str">
        <f t="shared" si="8"/>
        <v>IMG44</v>
      </c>
      <c r="B53" s="62" t="s">
        <v>202</v>
      </c>
      <c r="C53" s="20" t="str">
        <f t="shared" si="7"/>
        <v>Recurso F7</v>
      </c>
      <c r="D53" s="63" t="s">
        <v>195</v>
      </c>
      <c r="E53" s="63" t="s">
        <v>155</v>
      </c>
      <c r="F53" s="13" t="str">
        <f t="shared" ca="1" si="4"/>
        <v>CN_11_14_REC70_IMG44n.jpg</v>
      </c>
      <c r="G53" s="13" t="str">
        <f ca="1">IF($F53&lt;&gt;"",IF($G$4="Recurso",VLOOKUP($E53,OFFSET('Definición técnica de imagenes'!$A$1,MATCH($G$5,'Definición técnica de imagenes'!$A$1:$A$104,0)-1,1,COUNTIF('Definición técnica de imagenes'!$A$3:$A$102,$G$5),5),5,FALSE),'Definición técnica de imagenes'!$F$16),"")</f>
        <v>320 x 480 px</v>
      </c>
      <c r="H53" s="13" t="str">
        <f t="shared" ca="1" si="5"/>
        <v>CN_11_14_REC70_IMG44a.jpg</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800 x 458 px</v>
      </c>
      <c r="J53" s="63"/>
      <c r="K53" s="65" t="s">
        <v>211</v>
      </c>
    </row>
    <row r="54" spans="1:11" s="11" customFormat="1" ht="177.75" customHeight="1" x14ac:dyDescent="0.25">
      <c r="A54" s="12" t="str">
        <f t="shared" si="8"/>
        <v>IMG45</v>
      </c>
      <c r="B54" s="62" t="s">
        <v>202</v>
      </c>
      <c r="C54" s="20" t="str">
        <f t="shared" si="7"/>
        <v>Recurso F7</v>
      </c>
      <c r="D54" s="63" t="s">
        <v>195</v>
      </c>
      <c r="E54" s="63" t="s">
        <v>155</v>
      </c>
      <c r="F54" s="13" t="str">
        <f t="shared" ca="1" si="4"/>
        <v>CN_11_14_REC70_IMG45n.jpg</v>
      </c>
      <c r="G54" s="13" t="str">
        <f ca="1">IF($F54&lt;&gt;"",IF($G$4="Recurso",VLOOKUP($E54,OFFSET('Definición técnica de imagenes'!$A$1,MATCH($G$5,'Definición técnica de imagenes'!$A$1:$A$104,0)-1,1,COUNTIF('Definición técnica de imagenes'!$A$3:$A$102,$G$5),5),5,FALSE),'Definición técnica de imagenes'!$F$16),"")</f>
        <v>320 x 480 px</v>
      </c>
      <c r="H54" s="13" t="str">
        <f t="shared" ca="1" si="5"/>
        <v>CN_11_14_REC70_IMG45a.jpg</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800 x 458 px</v>
      </c>
      <c r="J54" s="63"/>
      <c r="K54" s="65" t="s">
        <v>211</v>
      </c>
    </row>
    <row r="55" spans="1:11" s="11" customFormat="1" ht="145.5" customHeight="1" x14ac:dyDescent="0.25">
      <c r="A55" s="12" t="str">
        <f t="shared" si="8"/>
        <v>IMG46</v>
      </c>
      <c r="B55" s="62" t="s">
        <v>202</v>
      </c>
      <c r="C55" s="20" t="str">
        <f t="shared" si="7"/>
        <v>Recurso F7</v>
      </c>
      <c r="D55" s="63" t="s">
        <v>195</v>
      </c>
      <c r="E55" s="63" t="s">
        <v>150</v>
      </c>
      <c r="F55" s="13" t="str">
        <f t="shared" ca="1" si="4"/>
        <v>CN_11_14_REC70_IMG46.jpg</v>
      </c>
      <c r="G55" s="13" t="str">
        <f ca="1">IF($F55&lt;&gt;"",IF($G$4="Recurso",VLOOKUP($E55,OFFSET('Definición técnica de imagenes'!$A$1,MATCH($G$5,'Definición técnica de imagenes'!$A$1:$A$104,0)-1,1,COUNTIF('Definición técnica de imagenes'!$A$3:$A$102,$G$5),5),5,FALSE),'Definición técnica de imagenes'!$F$16),"")</f>
        <v>350 x 230 px</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t="s">
        <v>211</v>
      </c>
    </row>
    <row r="56" spans="1:11" s="11" customFormat="1" ht="111" customHeight="1" x14ac:dyDescent="0.25">
      <c r="A56" s="12" t="str">
        <f t="shared" si="8"/>
        <v>IMG47</v>
      </c>
      <c r="B56" s="62" t="s">
        <v>202</v>
      </c>
      <c r="C56" s="20" t="str">
        <f t="shared" si="7"/>
        <v>Recurso F7</v>
      </c>
      <c r="D56" s="63" t="s">
        <v>195</v>
      </c>
      <c r="E56" s="63" t="s">
        <v>150</v>
      </c>
      <c r="F56" s="13" t="str">
        <f t="shared" ca="1" si="4"/>
        <v>CN_11_14_REC70_IMG47.jpg</v>
      </c>
      <c r="G56" s="13" t="str">
        <f ca="1">IF($F56&lt;&gt;"",IF($G$4="Recurso",VLOOKUP($E56,OFFSET('Definición técnica de imagenes'!$A$1,MATCH($G$5,'Definición técnica de imagenes'!$A$1:$A$104,0)-1,1,COUNTIF('Definición técnica de imagenes'!$A$3:$A$102,$G$5),5),5,FALSE),'Definición técnica de imagenes'!$F$16),"")</f>
        <v>350 x 230 px</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t="s">
        <v>211</v>
      </c>
    </row>
    <row r="57" spans="1:11" s="11" customFormat="1" ht="100.5" customHeight="1" x14ac:dyDescent="0.25">
      <c r="A57" s="12" t="str">
        <f t="shared" si="8"/>
        <v>IMG48</v>
      </c>
      <c r="B57" s="62" t="s">
        <v>202</v>
      </c>
      <c r="C57" s="20" t="str">
        <f t="shared" si="7"/>
        <v>Recurso F7</v>
      </c>
      <c r="D57" s="63" t="s">
        <v>195</v>
      </c>
      <c r="E57" s="63" t="s">
        <v>150</v>
      </c>
      <c r="F57" s="13" t="str">
        <f t="shared" ca="1" si="4"/>
        <v>CN_11_14_REC70_IMG48.jpg</v>
      </c>
      <c r="G57" s="13" t="str">
        <f ca="1">IF($F57&lt;&gt;"",IF($G$4="Recurso",VLOOKUP($E57,OFFSET('Definición técnica de imagenes'!$A$1,MATCH($G$5,'Definición técnica de imagenes'!$A$1:$A$104,0)-1,1,COUNTIF('Definición técnica de imagenes'!$A$3:$A$102,$G$5),5),5,FALSE),'Definición técnica de imagenes'!$F$16),"")</f>
        <v>350 x 230 px</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t="s">
        <v>211</v>
      </c>
    </row>
    <row r="58" spans="1:11" s="11" customFormat="1" ht="107.25" customHeight="1" x14ac:dyDescent="0.25">
      <c r="A58" s="12" t="str">
        <f t="shared" si="8"/>
        <v>IMG49</v>
      </c>
      <c r="B58" s="62" t="s">
        <v>202</v>
      </c>
      <c r="C58" s="20" t="str">
        <f t="shared" si="7"/>
        <v>Recurso F7</v>
      </c>
      <c r="D58" s="63" t="s">
        <v>195</v>
      </c>
      <c r="E58" s="63" t="s">
        <v>150</v>
      </c>
      <c r="F58" s="13" t="str">
        <f t="shared" ca="1" si="4"/>
        <v>CN_11_14_REC70_IMG49.jpg</v>
      </c>
      <c r="G58" s="13" t="str">
        <f ca="1">IF($F58&lt;&gt;"",IF($G$4="Recurso",VLOOKUP($E58,OFFSET('Definición técnica de imagenes'!$A$1,MATCH($G$5,'Definición técnica de imagenes'!$A$1:$A$104,0)-1,1,COUNTIF('Definición técnica de imagenes'!$A$3:$A$102,$G$5),5),5,FALSE),'Definición técnica de imagenes'!$F$16),"")</f>
        <v>350 x 230 px</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t="s">
        <v>211</v>
      </c>
    </row>
    <row r="59" spans="1:11" s="11" customFormat="1" ht="102.75" customHeight="1" x14ac:dyDescent="0.25">
      <c r="A59" s="12" t="str">
        <f t="shared" si="8"/>
        <v>IMG50</v>
      </c>
      <c r="B59" s="62" t="s">
        <v>202</v>
      </c>
      <c r="C59" s="20" t="str">
        <f t="shared" si="7"/>
        <v>Recurso F7</v>
      </c>
      <c r="D59" s="63" t="s">
        <v>195</v>
      </c>
      <c r="E59" s="63" t="s">
        <v>150</v>
      </c>
      <c r="F59" s="13" t="str">
        <f t="shared" ca="1" si="4"/>
        <v>CN_11_14_REC70_IMG50.jpg</v>
      </c>
      <c r="G59" s="13" t="str">
        <f ca="1">IF($F59&lt;&gt;"",IF($G$4="Recurso",VLOOKUP($E59,OFFSET('Definición técnica de imagenes'!$A$1,MATCH($G$5,'Definición técnica de imagenes'!$A$1:$A$104,0)-1,1,COUNTIF('Definición técnica de imagenes'!$A$3:$A$102,$G$5),5),5,FALSE),'Definición técnica de imagenes'!$F$16),"")</f>
        <v>350 x 230 px</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t="s">
        <v>211</v>
      </c>
    </row>
    <row r="60" spans="1:11" s="11" customFormat="1" ht="141" customHeight="1" x14ac:dyDescent="0.25">
      <c r="A60" s="12" t="str">
        <f t="shared" si="8"/>
        <v>IMG51</v>
      </c>
      <c r="B60" s="62" t="s">
        <v>202</v>
      </c>
      <c r="C60" s="20" t="str">
        <f t="shared" si="7"/>
        <v>Recurso F7</v>
      </c>
      <c r="D60" s="63" t="s">
        <v>195</v>
      </c>
      <c r="E60" s="63" t="s">
        <v>150</v>
      </c>
      <c r="F60" s="13" t="str">
        <f t="shared" ca="1" si="4"/>
        <v>CN_11_14_REC70_IMG51.jpg</v>
      </c>
      <c r="G60" s="13" t="str">
        <f ca="1">IF($F60&lt;&gt;"",IF($G$4="Recurso",VLOOKUP($E60,OFFSET('Definición técnica de imagenes'!$A$1,MATCH($G$5,'Definición técnica de imagenes'!$A$1:$A$104,0)-1,1,COUNTIF('Definición técnica de imagenes'!$A$3:$A$102,$G$5),5),5,FALSE),'Definición técnica de imagenes'!$F$16),"")</f>
        <v>350 x 230 px</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t="s">
        <v>215</v>
      </c>
    </row>
    <row r="61" spans="1:11" s="11" customFormat="1" ht="143.25" customHeight="1" x14ac:dyDescent="0.25">
      <c r="A61" s="12" t="str">
        <f t="shared" si="8"/>
        <v>IMG52</v>
      </c>
      <c r="B61" s="62" t="s">
        <v>202</v>
      </c>
      <c r="C61" s="20" t="str">
        <f t="shared" si="7"/>
        <v>Recurso F7</v>
      </c>
      <c r="D61" s="63" t="s">
        <v>195</v>
      </c>
      <c r="E61" s="63" t="s">
        <v>155</v>
      </c>
      <c r="F61" s="13" t="str">
        <f t="shared" ca="1" si="4"/>
        <v>CN_11_14_REC70_IMG52n.jpg</v>
      </c>
      <c r="G61" s="13" t="str">
        <f ca="1">IF($F61&lt;&gt;"",IF($G$4="Recurso",VLOOKUP($E61,OFFSET('Definición técnica de imagenes'!$A$1,MATCH($G$5,'Definición técnica de imagenes'!$A$1:$A$104,0)-1,1,COUNTIF('Definición técnica de imagenes'!$A$3:$A$102,$G$5),5),5,FALSE),'Definición técnica de imagenes'!$F$16),"")</f>
        <v>320 x 480 px</v>
      </c>
      <c r="H61" s="13" t="str">
        <f t="shared" ca="1" si="5"/>
        <v>CN_11_14_REC70_IMG52a.jpg</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800 x 458 px</v>
      </c>
      <c r="J61" s="63"/>
      <c r="K61" s="65" t="s">
        <v>211</v>
      </c>
    </row>
    <row r="62" spans="1:11" s="11" customFormat="1" ht="183.75" customHeight="1" x14ac:dyDescent="0.25">
      <c r="A62" s="12" t="str">
        <f t="shared" si="8"/>
        <v>IMG53</v>
      </c>
      <c r="B62" s="62" t="s">
        <v>202</v>
      </c>
      <c r="C62" s="20" t="str">
        <f t="shared" si="7"/>
        <v>Recurso F7</v>
      </c>
      <c r="D62" s="63" t="s">
        <v>195</v>
      </c>
      <c r="E62" s="63" t="s">
        <v>155</v>
      </c>
      <c r="F62" s="13" t="str">
        <f t="shared" ca="1" si="4"/>
        <v>CN_11_14_REC70_IMG53n.jpg</v>
      </c>
      <c r="G62" s="13" t="str">
        <f ca="1">IF($F62&lt;&gt;"",IF($G$4="Recurso",VLOOKUP($E62,OFFSET('Definición técnica de imagenes'!$A$1,MATCH($G$5,'Definición técnica de imagenes'!$A$1:$A$104,0)-1,1,COUNTIF('Definición técnica de imagenes'!$A$3:$A$102,$G$5),5),5,FALSE),'Definición técnica de imagenes'!$F$16),"")</f>
        <v>320 x 480 px</v>
      </c>
      <c r="H62" s="13" t="str">
        <f t="shared" ca="1" si="5"/>
        <v>CN_11_14_REC70_IMG53a.jpg</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800 x 458 px</v>
      </c>
      <c r="J62" s="63"/>
      <c r="K62" s="65" t="s">
        <v>211</v>
      </c>
    </row>
    <row r="63" spans="1:11" s="11" customFormat="1" ht="183.75" customHeight="1" x14ac:dyDescent="0.25">
      <c r="A63" s="12" t="str">
        <f t="shared" si="8"/>
        <v>IMG54</v>
      </c>
      <c r="B63" s="62" t="s">
        <v>202</v>
      </c>
      <c r="C63" s="20" t="str">
        <f t="shared" si="7"/>
        <v>Recurso F7</v>
      </c>
      <c r="D63" s="63" t="s">
        <v>195</v>
      </c>
      <c r="E63" s="63" t="s">
        <v>155</v>
      </c>
      <c r="F63" s="13" t="str">
        <f t="shared" ca="1" si="4"/>
        <v>CN_11_14_REC70_IMG54n.jpg</v>
      </c>
      <c r="G63" s="13" t="str">
        <f ca="1">IF($F63&lt;&gt;"",IF($G$4="Recurso",VLOOKUP($E63,OFFSET('Definición técnica de imagenes'!$A$1,MATCH($G$5,'Definición técnica de imagenes'!$A$1:$A$104,0)-1,1,COUNTIF('Definición técnica de imagenes'!$A$3:$A$102,$G$5),5),5,FALSE),'Definición técnica de imagenes'!$F$16),"")</f>
        <v>320 x 480 px</v>
      </c>
      <c r="H63" s="13" t="str">
        <f t="shared" ca="1" si="5"/>
        <v>CN_11_14_REC70_IMG54a.jpg</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800 x 458 px</v>
      </c>
      <c r="J63" s="63"/>
      <c r="K63" s="65" t="s">
        <v>211</v>
      </c>
    </row>
    <row r="64" spans="1:11" s="11" customFormat="1" ht="183" customHeight="1" x14ac:dyDescent="0.25">
      <c r="A64" s="12" t="str">
        <f t="shared" si="8"/>
        <v>IMG55</v>
      </c>
      <c r="B64" s="62" t="s">
        <v>202</v>
      </c>
      <c r="C64" s="20" t="str">
        <f t="shared" si="7"/>
        <v>Recurso F7</v>
      </c>
      <c r="D64" s="63" t="s">
        <v>195</v>
      </c>
      <c r="E64" s="63" t="s">
        <v>155</v>
      </c>
      <c r="F64" s="13" t="str">
        <f t="shared" ca="1" si="4"/>
        <v>CN_11_14_REC70_IMG55n.jpg</v>
      </c>
      <c r="G64" s="13" t="str">
        <f ca="1">IF($F64&lt;&gt;"",IF($G$4="Recurso",VLOOKUP($E64,OFFSET('Definición técnica de imagenes'!$A$1,MATCH($G$5,'Definición técnica de imagenes'!$A$1:$A$104,0)-1,1,COUNTIF('Definición técnica de imagenes'!$A$3:$A$102,$G$5),5),5,FALSE),'Definición técnica de imagenes'!$F$16),"")</f>
        <v>320 x 480 px</v>
      </c>
      <c r="H64" s="13" t="str">
        <f t="shared" ca="1" si="5"/>
        <v>CN_11_14_REC70_IMG55a.jpg</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800 x 458 px</v>
      </c>
      <c r="J64" s="63"/>
      <c r="K64" s="65" t="s">
        <v>211</v>
      </c>
    </row>
    <row r="65" spans="1:11" s="11" customFormat="1" ht="184.5" customHeight="1" x14ac:dyDescent="0.25">
      <c r="A65" s="12" t="str">
        <f t="shared" si="8"/>
        <v>IMG56</v>
      </c>
      <c r="B65" s="62" t="s">
        <v>202</v>
      </c>
      <c r="C65" s="20" t="str">
        <f t="shared" si="7"/>
        <v>Recurso F7</v>
      </c>
      <c r="D65" s="63" t="s">
        <v>195</v>
      </c>
      <c r="E65" s="63" t="s">
        <v>155</v>
      </c>
      <c r="F65" s="13" t="str">
        <f t="shared" ca="1" si="4"/>
        <v>CN_11_14_REC70_IMG56n.jpg</v>
      </c>
      <c r="G65" s="13" t="str">
        <f ca="1">IF($F65&lt;&gt;"",IF($G$4="Recurso",VLOOKUP($E65,OFFSET('Definición técnica de imagenes'!$A$1,MATCH($G$5,'Definición técnica de imagenes'!$A$1:$A$104,0)-1,1,COUNTIF('Definición técnica de imagenes'!$A$3:$A$102,$G$5),5),5,FALSE),'Definición técnica de imagenes'!$F$16),"")</f>
        <v>320 x 480 px</v>
      </c>
      <c r="H65" s="13" t="str">
        <f t="shared" ca="1" si="5"/>
        <v>CN_11_14_REC70_IMG56a.jpg</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800 x 458 px</v>
      </c>
      <c r="J65" s="63"/>
      <c r="K65" s="65" t="s">
        <v>211</v>
      </c>
    </row>
    <row r="66" spans="1:11" s="11" customFormat="1" ht="172.5" customHeight="1" x14ac:dyDescent="0.25">
      <c r="A66" s="12" t="str">
        <f t="shared" si="8"/>
        <v>IMG57</v>
      </c>
      <c r="B66" s="62" t="s">
        <v>202</v>
      </c>
      <c r="C66" s="20" t="str">
        <f t="shared" si="7"/>
        <v>Recurso F7</v>
      </c>
      <c r="D66" s="63" t="s">
        <v>195</v>
      </c>
      <c r="E66" s="63" t="s">
        <v>155</v>
      </c>
      <c r="F66" s="13" t="str">
        <f t="shared" ca="1" si="4"/>
        <v>CN_11_14_REC70_IMG57n.jpg</v>
      </c>
      <c r="G66" s="13" t="str">
        <f ca="1">IF($F66&lt;&gt;"",IF($G$4="Recurso",VLOOKUP($E66,OFFSET('Definición técnica de imagenes'!$A$1,MATCH($G$5,'Definición técnica de imagenes'!$A$1:$A$104,0)-1,1,COUNTIF('Definición técnica de imagenes'!$A$3:$A$102,$G$5),5),5,FALSE),'Definición técnica de imagenes'!$F$16),"")</f>
        <v>320 x 480 px</v>
      </c>
      <c r="H66" s="13" t="str">
        <f t="shared" ca="1" si="5"/>
        <v>CN_11_14_REC70_IMG57a.jpg</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800 x 458 px</v>
      </c>
      <c r="J66" s="63"/>
      <c r="K66" s="65" t="s">
        <v>211</v>
      </c>
    </row>
    <row r="67" spans="1:11" s="11" customFormat="1" ht="145.5" customHeight="1" x14ac:dyDescent="0.25">
      <c r="A67" s="12" t="str">
        <f t="shared" si="8"/>
        <v>IMG58</v>
      </c>
      <c r="B67" s="62" t="s">
        <v>202</v>
      </c>
      <c r="C67" s="20" t="str">
        <f t="shared" si="7"/>
        <v>Recurso F7</v>
      </c>
      <c r="D67" s="63" t="s">
        <v>195</v>
      </c>
      <c r="E67" s="63"/>
      <c r="F67" s="13" t="e">
        <f t="shared" ca="1" si="4"/>
        <v>#N/A</v>
      </c>
      <c r="G67" s="13" t="e">
        <f ca="1">IF($F67&lt;&gt;"",IF($G$4="Recurso",VLOOKUP($E67,OFFSET('Definición técnica de imagenes'!$A$1,MATCH($G$5,'Definición técnica de imagenes'!$A$1:$A$104,0)-1,1,COUNTIF('Definición técnica de imagenes'!$A$3:$A$102,$G$5),5),5,FALSE),'Definición técnica de imagenes'!$F$16),"")</f>
        <v>#N/A</v>
      </c>
      <c r="H67" s="13" t="e">
        <f t="shared" ca="1" si="5"/>
        <v>#N/A</v>
      </c>
      <c r="I67" s="13" t="e">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#N/A</v>
      </c>
      <c r="J67" s="63"/>
      <c r="K67" s="65" t="s">
        <v>216</v>
      </c>
    </row>
    <row r="68" spans="1:11" s="11" customFormat="1" ht="125.25" customHeight="1" x14ac:dyDescent="0.25">
      <c r="A68" s="12" t="str">
        <f t="shared" si="8"/>
        <v>IMG59</v>
      </c>
      <c r="B68" s="62" t="s">
        <v>202</v>
      </c>
      <c r="C68" s="20" t="str">
        <f t="shared" si="7"/>
        <v>Recurso F7</v>
      </c>
      <c r="D68" s="63" t="s">
        <v>195</v>
      </c>
      <c r="E68" s="63"/>
      <c r="F68" s="13" t="e">
        <f t="shared" ca="1" si="4"/>
        <v>#N/A</v>
      </c>
      <c r="G68" s="13" t="e">
        <f ca="1">IF($F68&lt;&gt;"",IF($G$4="Recurso",VLOOKUP($E68,OFFSET('Definición técnica de imagenes'!$A$1,MATCH($G$5,'Definición técnica de imagenes'!$A$1:$A$104,0)-1,1,COUNTIF('Definición técnica de imagenes'!$A$3:$A$102,$G$5),5),5,FALSE),'Definición técnica de imagenes'!$F$16),"")</f>
        <v>#N/A</v>
      </c>
      <c r="H68" s="13" t="e">
        <f t="shared" ca="1" si="5"/>
        <v>#N/A</v>
      </c>
      <c r="I68" s="13" t="e">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#N/A</v>
      </c>
      <c r="J68" s="63"/>
      <c r="K68" s="65" t="s">
        <v>216</v>
      </c>
    </row>
    <row r="69" spans="1:11" s="11" customFormat="1" ht="147" customHeight="1" x14ac:dyDescent="0.25">
      <c r="A69" s="12" t="str">
        <f t="shared" si="8"/>
        <v>IMG60</v>
      </c>
      <c r="B69" s="62" t="s">
        <v>202</v>
      </c>
      <c r="C69" s="20" t="str">
        <f t="shared" si="7"/>
        <v>Recurso F7</v>
      </c>
      <c r="D69" s="63" t="s">
        <v>195</v>
      </c>
      <c r="E69" s="63"/>
      <c r="F69" s="13" t="e">
        <f t="shared" ca="1" si="4"/>
        <v>#N/A</v>
      </c>
      <c r="G69" s="13" t="e">
        <f ca="1">IF($F69&lt;&gt;"",IF($G$4="Recurso",VLOOKUP($E69,OFFSET('Definición técnica de imagenes'!$A$1,MATCH($G$5,'Definición técnica de imagenes'!$A$1:$A$104,0)-1,1,COUNTIF('Definición técnica de imagenes'!$A$3:$A$102,$G$5),5),5,FALSE),'Definición técnica de imagenes'!$F$16),"")</f>
        <v>#N/A</v>
      </c>
      <c r="H69" s="13" t="e">
        <f t="shared" ca="1" si="5"/>
        <v>#N/A</v>
      </c>
      <c r="I69" s="13" t="e">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#N/A</v>
      </c>
      <c r="J69" s="63"/>
      <c r="K69" s="65" t="s">
        <v>216</v>
      </c>
    </row>
    <row r="70" spans="1:11" s="11" customFormat="1" ht="123" customHeight="1" x14ac:dyDescent="0.25">
      <c r="A70" s="12" t="str">
        <f t="shared" si="8"/>
        <v>IMG61</v>
      </c>
      <c r="B70" s="62" t="s">
        <v>202</v>
      </c>
      <c r="C70" s="20" t="str">
        <f t="shared" si="7"/>
        <v>Recurso F7</v>
      </c>
      <c r="D70" s="63" t="s">
        <v>195</v>
      </c>
      <c r="E70" s="63"/>
      <c r="F70" s="13" t="e">
        <f t="shared" ca="1" si="4"/>
        <v>#N/A</v>
      </c>
      <c r="G70" s="13" t="e">
        <f ca="1">IF($F70&lt;&gt;"",IF($G$4="Recurso",VLOOKUP($E70,OFFSET('Definición técnica de imagenes'!$A$1,MATCH($G$5,'Definición técnica de imagenes'!$A$1:$A$104,0)-1,1,COUNTIF('Definición técnica de imagenes'!$A$3:$A$102,$G$5),5),5,FALSE),'Definición técnica de imagenes'!$F$16),"")</f>
        <v>#N/A</v>
      </c>
      <c r="H70" s="13" t="e">
        <f t="shared" ca="1" si="5"/>
        <v>#N/A</v>
      </c>
      <c r="I70" s="13" t="e">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#N/A</v>
      </c>
      <c r="J70" s="63"/>
      <c r="K70" s="65" t="s">
        <v>216</v>
      </c>
    </row>
    <row r="71" spans="1:11" s="11" customFormat="1" ht="150" customHeight="1" x14ac:dyDescent="0.25">
      <c r="A71" s="12" t="str">
        <f t="shared" si="8"/>
        <v>IMG62</v>
      </c>
      <c r="B71" s="62" t="s">
        <v>202</v>
      </c>
      <c r="C71" s="20" t="str">
        <f t="shared" si="7"/>
        <v>Recurso F7</v>
      </c>
      <c r="D71" s="63" t="s">
        <v>195</v>
      </c>
      <c r="E71" s="63"/>
      <c r="F71" s="13" t="e">
        <f t="shared" ca="1" si="4"/>
        <v>#N/A</v>
      </c>
      <c r="G71" s="13" t="e">
        <f ca="1">IF($F71&lt;&gt;"",IF($G$4="Recurso",VLOOKUP($E71,OFFSET('Definición técnica de imagenes'!$A$1,MATCH($G$5,'Definición técnica de imagenes'!$A$1:$A$104,0)-1,1,COUNTIF('Definición técnica de imagenes'!$A$3:$A$102,$G$5),5),5,FALSE),'Definición técnica de imagenes'!$F$16),"")</f>
        <v>#N/A</v>
      </c>
      <c r="H71" s="13" t="e">
        <f t="shared" ca="1" si="5"/>
        <v>#N/A</v>
      </c>
      <c r="I71" s="13" t="e">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#N/A</v>
      </c>
      <c r="J71" s="63"/>
      <c r="K71" s="65" t="s">
        <v>216</v>
      </c>
    </row>
    <row r="72" spans="1:11" s="11" customFormat="1" ht="116.25" customHeight="1" x14ac:dyDescent="0.25">
      <c r="A72" s="12" t="str">
        <f t="shared" si="8"/>
        <v>IMG63</v>
      </c>
      <c r="B72" s="62" t="s">
        <v>202</v>
      </c>
      <c r="C72" s="20" t="str">
        <f t="shared" si="7"/>
        <v>Recurso F7</v>
      </c>
      <c r="D72" s="63" t="s">
        <v>195</v>
      </c>
      <c r="E72" s="63"/>
      <c r="F72" s="13" t="e">
        <f t="shared" ca="1" si="4"/>
        <v>#N/A</v>
      </c>
      <c r="G72" s="13" t="e">
        <f ca="1">IF($F72&lt;&gt;"",IF($G$4="Recurso",VLOOKUP($E72,OFFSET('Definición técnica de imagenes'!$A$1,MATCH($G$5,'Definición técnica de imagenes'!$A$1:$A$104,0)-1,1,COUNTIF('Definición técnica de imagenes'!$A$3:$A$102,$G$5),5),5,FALSE),'Definición técnica de imagenes'!$F$16),"")</f>
        <v>#N/A</v>
      </c>
      <c r="H72" s="13" t="e">
        <f t="shared" ca="1" si="5"/>
        <v>#N/A</v>
      </c>
      <c r="I72" s="13" t="e">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#N/A</v>
      </c>
      <c r="J72" s="63"/>
      <c r="K72" s="65" t="s">
        <v>216</v>
      </c>
    </row>
    <row r="73" spans="1:11" s="11" customFormat="1" ht="134.25" customHeight="1" x14ac:dyDescent="0.25">
      <c r="A73" s="12" t="str">
        <f t="shared" si="8"/>
        <v>IMG64</v>
      </c>
      <c r="B73" s="62" t="s">
        <v>202</v>
      </c>
      <c r="C73" s="20" t="str">
        <f t="shared" si="7"/>
        <v>Recurso F7</v>
      </c>
      <c r="D73" s="63" t="s">
        <v>195</v>
      </c>
      <c r="E73" s="63"/>
      <c r="F73" s="13" t="e">
        <f t="shared" ca="1" si="4"/>
        <v>#N/A</v>
      </c>
      <c r="G73" s="13" t="e">
        <f ca="1">IF($F73&lt;&gt;"",IF($G$4="Recurso",VLOOKUP($E73,OFFSET('Definición técnica de imagenes'!$A$1,MATCH($G$5,'Definición técnica de imagenes'!$A$1:$A$104,0)-1,1,COUNTIF('Definición técnica de imagenes'!$A$3:$A$102,$G$5),5),5,FALSE),'Definición técnica de imagenes'!$F$16),"")</f>
        <v>#N/A</v>
      </c>
      <c r="H73" s="13" t="e">
        <f t="shared" ca="1" si="5"/>
        <v>#N/A</v>
      </c>
      <c r="I73" s="13" t="e">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#N/A</v>
      </c>
      <c r="J73" s="63"/>
      <c r="K73" s="65" t="s">
        <v>216</v>
      </c>
    </row>
    <row r="74" spans="1:11" s="11" customFormat="1" ht="211.5" customHeight="1" x14ac:dyDescent="0.25">
      <c r="A74" s="12" t="str">
        <f t="shared" si="8"/>
        <v>IMG65</v>
      </c>
      <c r="B74" s="62" t="s">
        <v>202</v>
      </c>
      <c r="C74" s="20" t="str">
        <f t="shared" ref="C74:C105" si="9">IF(OR(B74&lt;&gt;"",J74&lt;&gt;""),IF($G$4="Recurso",CONCATENATE($G$4," ",$G$5),$G$4),"")</f>
        <v>Recurso F7</v>
      </c>
      <c r="D74" s="63" t="s">
        <v>195</v>
      </c>
      <c r="E74" s="63"/>
      <c r="F74" s="13" t="e">
        <f t="shared" ca="1" si="4"/>
        <v>#N/A</v>
      </c>
      <c r="G74" s="13" t="e">
        <f ca="1">IF($F74&lt;&gt;"",IF($G$4="Recurso",VLOOKUP($E74,OFFSET('Definición técnica de imagenes'!$A$1,MATCH($G$5,'Definición técnica de imagenes'!$A$1:$A$104,0)-1,1,COUNTIF('Definición técnica de imagenes'!$A$3:$A$102,$G$5),5),5,FALSE),'Definición técnica de imagenes'!$F$16),"")</f>
        <v>#N/A</v>
      </c>
      <c r="H74" s="13" t="e">
        <f t="shared" ca="1" si="5"/>
        <v>#N/A</v>
      </c>
      <c r="I74" s="13" t="e">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#N/A</v>
      </c>
      <c r="J74" s="63"/>
      <c r="K74" s="65" t="s">
        <v>216</v>
      </c>
    </row>
    <row r="75" spans="1:11" s="11" customFormat="1" ht="187.5" customHeight="1" x14ac:dyDescent="0.25">
      <c r="A75" s="12" t="str">
        <f t="shared" si="8"/>
        <v>IMG66</v>
      </c>
      <c r="B75" s="62" t="s">
        <v>202</v>
      </c>
      <c r="C75" s="20" t="str">
        <f t="shared" si="9"/>
        <v>Recurso F7</v>
      </c>
      <c r="D75" s="63" t="s">
        <v>195</v>
      </c>
      <c r="E75" s="63"/>
      <c r="F75" s="13" t="e">
        <f t="shared" ref="F75:F108" ca="1" si="10">IF(OR(B75&lt;&gt;"",J75&lt;&gt;""),CONCATENATE($C$7,"_",$A75,IF($G$4="Cuaderno de Estudio","_small",CONCATENATE(IF(I75="","","n"),IF(LEFT($G$5,1)="F",".jpg",".png")))),"")</f>
        <v>#N/A</v>
      </c>
      <c r="G75" s="13" t="e">
        <f ca="1">IF($F75&lt;&gt;"",IF($G$4="Recurso",VLOOKUP($E75,OFFSET('Definición técnica de imagenes'!$A$1,MATCH($G$5,'Definición técnica de imagenes'!$A$1:$A$104,0)-1,1,COUNTIF('Definición técnica de imagenes'!$A$3:$A$102,$G$5),5),5,FALSE),'Definición técnica de imagenes'!$F$16),"")</f>
        <v>#N/A</v>
      </c>
      <c r="H75" s="13" t="e">
        <f t="shared" ref="H75:H108" ca="1" si="11">IF(AND(I75&lt;&gt;"",I75&lt;&gt;0),IF(OR(B75&lt;&gt;"",J75&lt;&gt;""),CONCATENATE($C$7,"_",$A75,IF($G$4="Cuaderno de Estudio","_zoom",CONCATENATE("a",IF(LEFT($G$5,1)="F",".jpg",".png")))),""),"")</f>
        <v>#N/A</v>
      </c>
      <c r="I75" s="13" t="e">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#N/A</v>
      </c>
      <c r="J75" s="63"/>
      <c r="K75" s="65" t="s">
        <v>216</v>
      </c>
    </row>
    <row r="76" spans="1:11" s="11" customFormat="1" ht="179.25" customHeight="1" x14ac:dyDescent="0.25">
      <c r="A76" s="12" t="str">
        <f t="shared" si="8"/>
        <v>IMG67</v>
      </c>
      <c r="B76" s="62" t="s">
        <v>202</v>
      </c>
      <c r="C76" s="20" t="str">
        <f t="shared" si="9"/>
        <v>Recurso F7</v>
      </c>
      <c r="D76" s="63" t="s">
        <v>195</v>
      </c>
      <c r="E76" s="63"/>
      <c r="F76" s="13" t="e">
        <f t="shared" ca="1" si="10"/>
        <v>#N/A</v>
      </c>
      <c r="G76" s="13" t="e">
        <f ca="1">IF($F76&lt;&gt;"",IF($G$4="Recurso",VLOOKUP($E76,OFFSET('Definición técnica de imagenes'!$A$1,MATCH($G$5,'Definición técnica de imagenes'!$A$1:$A$104,0)-1,1,COUNTIF('Definición técnica de imagenes'!$A$3:$A$102,$G$5),5),5,FALSE),'Definición técnica de imagenes'!$F$16),"")</f>
        <v>#N/A</v>
      </c>
      <c r="H76" s="13" t="e">
        <f t="shared" ca="1" si="11"/>
        <v>#N/A</v>
      </c>
      <c r="I76" s="13" t="e">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#N/A</v>
      </c>
      <c r="J76" s="63"/>
      <c r="K76" s="65" t="s">
        <v>216</v>
      </c>
    </row>
    <row r="77" spans="1:11" s="11" customFormat="1" ht="180.75" customHeight="1" x14ac:dyDescent="0.25">
      <c r="A77" s="12" t="str">
        <f t="shared" si="8"/>
        <v>IMG68</v>
      </c>
      <c r="B77" s="62" t="s">
        <v>202</v>
      </c>
      <c r="C77" s="20" t="str">
        <f t="shared" si="9"/>
        <v>Recurso F7</v>
      </c>
      <c r="D77" s="63" t="s">
        <v>195</v>
      </c>
      <c r="E77" s="63"/>
      <c r="F77" s="13" t="e">
        <f t="shared" ca="1" si="10"/>
        <v>#N/A</v>
      </c>
      <c r="G77" s="13" t="e">
        <f ca="1">IF($F77&lt;&gt;"",IF($G$4="Recurso",VLOOKUP($E77,OFFSET('Definición técnica de imagenes'!$A$1,MATCH($G$5,'Definición técnica de imagenes'!$A$1:$A$104,0)-1,1,COUNTIF('Definición técnica de imagenes'!$A$3:$A$102,$G$5),5),5,FALSE),'Definición técnica de imagenes'!$F$16),"")</f>
        <v>#N/A</v>
      </c>
      <c r="H77" s="13" t="e">
        <f t="shared" ca="1" si="11"/>
        <v>#N/A</v>
      </c>
      <c r="I77" s="13" t="e">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#N/A</v>
      </c>
      <c r="J77" s="63"/>
      <c r="K77" s="65" t="s">
        <v>216</v>
      </c>
    </row>
    <row r="78" spans="1:11" s="11" customFormat="1" ht="176.25" customHeight="1" x14ac:dyDescent="0.25">
      <c r="A78" s="12" t="str">
        <f t="shared" si="8"/>
        <v>IMG69</v>
      </c>
      <c r="B78" s="62" t="s">
        <v>202</v>
      </c>
      <c r="C78" s="20" t="str">
        <f t="shared" si="9"/>
        <v>Recurso F7</v>
      </c>
      <c r="D78" s="63" t="s">
        <v>195</v>
      </c>
      <c r="E78" s="63"/>
      <c r="F78" s="13" t="e">
        <f t="shared" ca="1" si="10"/>
        <v>#N/A</v>
      </c>
      <c r="G78" s="13" t="e">
        <f ca="1">IF($F78&lt;&gt;"",IF($G$4="Recurso",VLOOKUP($E78,OFFSET('Definición técnica de imagenes'!$A$1,MATCH($G$5,'Definición técnica de imagenes'!$A$1:$A$104,0)-1,1,COUNTIF('Definición técnica de imagenes'!$A$3:$A$102,$G$5),5),5,FALSE),'Definición técnica de imagenes'!$F$16),"")</f>
        <v>#N/A</v>
      </c>
      <c r="H78" s="13" t="e">
        <f t="shared" ca="1" si="11"/>
        <v>#N/A</v>
      </c>
      <c r="I78" s="13" t="e">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#N/A</v>
      </c>
      <c r="J78" s="63"/>
      <c r="K78" s="65" t="s">
        <v>216</v>
      </c>
    </row>
    <row r="79" spans="1:11" s="11" customFormat="1" ht="162.75" customHeight="1" x14ac:dyDescent="0.25">
      <c r="A79" s="12" t="str">
        <f t="shared" si="8"/>
        <v>IMG70</v>
      </c>
      <c r="B79" s="62" t="s">
        <v>202</v>
      </c>
      <c r="C79" s="20" t="str">
        <f t="shared" si="9"/>
        <v>Recurso F7</v>
      </c>
      <c r="D79" s="63" t="s">
        <v>195</v>
      </c>
      <c r="E79" s="63"/>
      <c r="F79" s="13" t="e">
        <f t="shared" ca="1" si="10"/>
        <v>#N/A</v>
      </c>
      <c r="G79" s="13" t="e">
        <f ca="1">IF($F79&lt;&gt;"",IF($G$4="Recurso",VLOOKUP($E79,OFFSET('Definición técnica de imagenes'!$A$1,MATCH($G$5,'Definición técnica de imagenes'!$A$1:$A$104,0)-1,1,COUNTIF('Definición técnica de imagenes'!$A$3:$A$102,$G$5),5),5,FALSE),'Definición técnica de imagenes'!$F$16),"")</f>
        <v>#N/A</v>
      </c>
      <c r="H79" s="13" t="e">
        <f t="shared" ca="1" si="11"/>
        <v>#N/A</v>
      </c>
      <c r="I79" s="13" t="e">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#N/A</v>
      </c>
      <c r="J79" s="63"/>
      <c r="K79" s="65" t="s">
        <v>216</v>
      </c>
    </row>
    <row r="80" spans="1:11" s="11" customFormat="1" ht="147" customHeight="1" x14ac:dyDescent="0.25">
      <c r="A80" s="12" t="str">
        <f t="shared" si="8"/>
        <v>IMG71</v>
      </c>
      <c r="B80" s="62" t="s">
        <v>202</v>
      </c>
      <c r="C80" s="20" t="str">
        <f t="shared" si="9"/>
        <v>Recurso F7</v>
      </c>
      <c r="D80" s="63" t="s">
        <v>195</v>
      </c>
      <c r="E80" s="63"/>
      <c r="F80" s="13" t="e">
        <f t="shared" ca="1" si="10"/>
        <v>#N/A</v>
      </c>
      <c r="G80" s="13" t="e">
        <f ca="1">IF($F80&lt;&gt;"",IF($G$4="Recurso",VLOOKUP($E80,OFFSET('Definición técnica de imagenes'!$A$1,MATCH($G$5,'Definición técnica de imagenes'!$A$1:$A$104,0)-1,1,COUNTIF('Definición técnica de imagenes'!$A$3:$A$102,$G$5),5),5,FALSE),'Definición técnica de imagenes'!$F$16),"")</f>
        <v>#N/A</v>
      </c>
      <c r="H80" s="13" t="e">
        <f t="shared" ca="1" si="11"/>
        <v>#N/A</v>
      </c>
      <c r="I80" s="13" t="e">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#N/A</v>
      </c>
      <c r="J80" s="63"/>
      <c r="K80" s="65" t="s">
        <v>216</v>
      </c>
    </row>
    <row r="81" spans="1:11" s="11" customFormat="1" ht="197.25" customHeight="1" x14ac:dyDescent="0.25">
      <c r="A81" s="12" t="str">
        <f t="shared" si="8"/>
        <v>IMG72</v>
      </c>
      <c r="B81" s="62" t="s">
        <v>202</v>
      </c>
      <c r="C81" s="20" t="str">
        <f t="shared" si="9"/>
        <v>Recurso F7</v>
      </c>
      <c r="D81" s="63" t="s">
        <v>195</v>
      </c>
      <c r="E81" s="63"/>
      <c r="F81" s="13" t="e">
        <f t="shared" ca="1" si="10"/>
        <v>#N/A</v>
      </c>
      <c r="G81" s="13" t="e">
        <f ca="1">IF($F81&lt;&gt;"",IF($G$4="Recurso",VLOOKUP($E81,OFFSET('Definición técnica de imagenes'!$A$1,MATCH($G$5,'Definición técnica de imagenes'!$A$1:$A$104,0)-1,1,COUNTIF('Definición técnica de imagenes'!$A$3:$A$102,$G$5),5),5,FALSE),'Definición técnica de imagenes'!$F$16),"")</f>
        <v>#N/A</v>
      </c>
      <c r="H81" s="13" t="e">
        <f t="shared" ca="1" si="11"/>
        <v>#N/A</v>
      </c>
      <c r="I81" s="13" t="e">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#N/A</v>
      </c>
      <c r="J81" s="63"/>
      <c r="K81" s="65" t="s">
        <v>216</v>
      </c>
    </row>
    <row r="82" spans="1:11" s="11" customFormat="1" ht="210.75" customHeight="1" x14ac:dyDescent="0.25">
      <c r="A82" s="12" t="str">
        <f t="shared" si="8"/>
        <v>IMG73</v>
      </c>
      <c r="B82" s="62" t="s">
        <v>202</v>
      </c>
      <c r="C82" s="20" t="str">
        <f t="shared" si="9"/>
        <v>Recurso F7</v>
      </c>
      <c r="D82" s="63" t="s">
        <v>195</v>
      </c>
      <c r="E82" s="63"/>
      <c r="F82" s="13" t="e">
        <f t="shared" ca="1" si="10"/>
        <v>#N/A</v>
      </c>
      <c r="G82" s="13" t="e">
        <f ca="1">IF($F82&lt;&gt;"",IF($G$4="Recurso",VLOOKUP($E82,OFFSET('Definición técnica de imagenes'!$A$1,MATCH($G$5,'Definición técnica de imagenes'!$A$1:$A$104,0)-1,1,COUNTIF('Definición técnica de imagenes'!$A$3:$A$102,$G$5),5),5,FALSE),'Definición técnica de imagenes'!$F$16),"")</f>
        <v>#N/A</v>
      </c>
      <c r="H82" s="13" t="e">
        <f t="shared" ca="1" si="11"/>
        <v>#N/A</v>
      </c>
      <c r="I82" s="13" t="e">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#N/A</v>
      </c>
      <c r="J82" s="63"/>
      <c r="K82" s="65" t="s">
        <v>216</v>
      </c>
    </row>
    <row r="83" spans="1:11" s="11" customFormat="1" ht="185.25" customHeight="1" x14ac:dyDescent="0.25">
      <c r="A83" s="12" t="str">
        <f t="shared" ref="A83:A108" si="12">IF(OR(B83&lt;&gt;"",J83&lt;&gt;""),CONCATENATE(LEFT(A82,3),IF(MID(A82,4,2)+1&lt;10,CONCATENATE("0",MID(A82,4,2)+1),MID(A82,4,2)+1)),"")</f>
        <v>IMG74</v>
      </c>
      <c r="B83" s="62" t="s">
        <v>202</v>
      </c>
      <c r="C83" s="20" t="str">
        <f t="shared" si="9"/>
        <v>Recurso F7</v>
      </c>
      <c r="D83" s="63"/>
      <c r="E83" s="63"/>
      <c r="F83" s="13" t="e">
        <f t="shared" ca="1" si="10"/>
        <v>#N/A</v>
      </c>
      <c r="G83" s="13" t="e">
        <f ca="1">IF($F83&lt;&gt;"",IF($G$4="Recurso",VLOOKUP($E83,OFFSET('Definición técnica de imagenes'!$A$1,MATCH($G$5,'Definición técnica de imagenes'!$A$1:$A$104,0)-1,1,COUNTIF('Definición técnica de imagenes'!$A$3:$A$102,$G$5),5),5,FALSE),'Definición técnica de imagenes'!$F$16),"")</f>
        <v>#N/A</v>
      </c>
      <c r="H83" s="13" t="e">
        <f t="shared" ca="1" si="11"/>
        <v>#N/A</v>
      </c>
      <c r="I83" s="13" t="e">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#N/A</v>
      </c>
      <c r="J83" s="63"/>
      <c r="K83" s="65" t="s">
        <v>216</v>
      </c>
    </row>
    <row r="84" spans="1:11" s="11" customFormat="1" ht="160.5" customHeight="1" x14ac:dyDescent="0.25">
      <c r="A84" s="12" t="str">
        <f t="shared" si="12"/>
        <v>IMG75</v>
      </c>
      <c r="B84" s="62" t="s">
        <v>202</v>
      </c>
      <c r="C84" s="20" t="str">
        <f t="shared" si="9"/>
        <v>Recurso F7</v>
      </c>
      <c r="D84" s="63" t="s">
        <v>195</v>
      </c>
      <c r="E84" s="63"/>
      <c r="F84" s="13" t="e">
        <f t="shared" ca="1" si="10"/>
        <v>#N/A</v>
      </c>
      <c r="G84" s="13" t="e">
        <f ca="1">IF($F84&lt;&gt;"",IF($G$4="Recurso",VLOOKUP($E84,OFFSET('Definición técnica de imagenes'!$A$1,MATCH($G$5,'Definición técnica de imagenes'!$A$1:$A$104,0)-1,1,COUNTIF('Definición técnica de imagenes'!$A$3:$A$102,$G$5),5),5,FALSE),'Definición técnica de imagenes'!$F$16),"")</f>
        <v>#N/A</v>
      </c>
      <c r="H84" s="13" t="e">
        <f t="shared" ca="1" si="11"/>
        <v>#N/A</v>
      </c>
      <c r="I84" s="13" t="e">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#N/A</v>
      </c>
      <c r="J84" s="63"/>
      <c r="K84" s="65" t="s">
        <v>216</v>
      </c>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3" t="s">
        <v>38</v>
      </c>
      <c r="B1" s="94"/>
      <c r="C1" s="94"/>
      <c r="D1" s="94"/>
      <c r="E1" s="94"/>
      <c r="F1" s="95"/>
    </row>
    <row r="2" spans="1:11" x14ac:dyDescent="0.25">
      <c r="A2" s="30" t="s">
        <v>42</v>
      </c>
      <c r="B2" s="31"/>
      <c r="C2" s="96" t="s">
        <v>13</v>
      </c>
      <c r="D2" s="97"/>
      <c r="E2" s="98"/>
      <c r="F2" s="32"/>
    </row>
    <row r="3" spans="1:11" ht="63" x14ac:dyDescent="0.25">
      <c r="A3" s="33" t="s">
        <v>43</v>
      </c>
      <c r="B3" s="31"/>
      <c r="C3" s="102" t="s">
        <v>14</v>
      </c>
      <c r="D3" s="103"/>
      <c r="E3" s="104"/>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5" t="str">
        <f>CONCATENATE(H21,"_",I21,"_",J21,"_CO")</f>
        <v>LE_07_04_CO</v>
      </c>
      <c r="E5" s="106"/>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1" t="str">
        <f>CONCATENATE("SolicitudGrafica_",D5,".xls")</f>
        <v>SolicitudGrafica_LE_07_04_CO.xls</v>
      </c>
      <c r="E7" s="91"/>
      <c r="F7" s="92"/>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3" t="s">
        <v>41</v>
      </c>
      <c r="B13" s="94"/>
      <c r="C13" s="94"/>
      <c r="D13" s="94"/>
      <c r="E13" s="94"/>
      <c r="F13" s="95"/>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6" t="s">
        <v>49</v>
      </c>
      <c r="D15" s="97"/>
      <c r="E15" s="97"/>
      <c r="F15" s="98"/>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9" t="str">
        <f>CONCATENATE(H21,"_",I21,"_",J21,"_",K45)</f>
        <v>LE_07_04_REC10</v>
      </c>
      <c r="E17" s="100"/>
      <c r="F17" s="101"/>
      <c r="J17" s="22">
        <v>14</v>
      </c>
      <c r="K17" s="22">
        <v>14</v>
      </c>
    </row>
    <row r="18" spans="1:11" ht="79.5" thickBot="1" x14ac:dyDescent="0.3">
      <c r="A18" s="33" t="s">
        <v>48</v>
      </c>
      <c r="B18" s="31"/>
      <c r="C18" s="59" t="s">
        <v>120</v>
      </c>
      <c r="D18" s="91" t="str">
        <f>CONCATENATE("SolicitudGrafica_",D17,".xls")</f>
        <v>SolicitudGrafica_LE_07_04_REC10.xls</v>
      </c>
      <c r="E18" s="91"/>
      <c r="F18" s="92"/>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8" t="s">
        <v>56</v>
      </c>
      <c r="B1" s="108" t="s">
        <v>149</v>
      </c>
      <c r="C1" s="108" t="s">
        <v>63</v>
      </c>
      <c r="D1" s="108" t="s">
        <v>64</v>
      </c>
      <c r="E1" s="108" t="s">
        <v>5</v>
      </c>
      <c r="F1" s="108" t="s">
        <v>65</v>
      </c>
      <c r="G1" s="108" t="s">
        <v>66</v>
      </c>
      <c r="H1" s="107" t="s">
        <v>68</v>
      </c>
      <c r="I1" s="107"/>
    </row>
    <row r="2" spans="1:10" x14ac:dyDescent="0.25">
      <c r="A2" s="108"/>
      <c r="B2" s="108"/>
      <c r="C2" s="108"/>
      <c r="D2" s="108"/>
      <c r="E2" s="108"/>
      <c r="F2" s="108"/>
      <c r="G2" s="108"/>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3"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7" customFormat="1" ht="14.65" customHeight="1" x14ac:dyDescent="0.25">
      <c r="A15" s="75" t="s">
        <v>96</v>
      </c>
      <c r="B15" s="75"/>
      <c r="C15" s="75" t="s">
        <v>97</v>
      </c>
      <c r="D15" s="76" t="s">
        <v>98</v>
      </c>
      <c r="E15" s="75" t="s">
        <v>93</v>
      </c>
      <c r="F15" s="75" t="s">
        <v>117</v>
      </c>
      <c r="G15" s="75"/>
      <c r="H15" s="76" t="s">
        <v>122</v>
      </c>
      <c r="I15" s="75"/>
      <c r="J15" s="77"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2"/>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2"/>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2016-04-28T23:03:35Z</dcterms:modified>
</cp:coreProperties>
</file>